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900" windowHeight="10692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<sst xmlns="http://schemas.openxmlformats.org/spreadsheetml/2006/main" count="3294" uniqueCount="805">
  <si>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</si>
  <si>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</si>
  <si>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</si>
  <si>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</si>
  <si>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</si>
  <si>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</si>
  <si>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</si>
  <si>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</si>
  <si>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</si>
  <si>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</si>
  <si>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</si>
  <si>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</si>
  <si>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</si>
  <si>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</si>
  <si>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</si>
  <si>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</si>
  <si>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</si>
  <si>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</si>
  <si>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</si>
  <si>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</si>
  <si>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</si>
  <si>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</si>
  <si>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</si>
  <si>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</si>
  <si>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</si>
  <si>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</si>
  <si>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</si>
  <si>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</si>
  <si>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</si>
  <si>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</si>
  <si>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</si>
  <si>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</si>
  <si>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</si>
  <si>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</si>
  <si>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</si>
  <si>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</si>
  <si>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</si>
  <si>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</si>
  <si>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</si>
  <si>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</si>
  <si>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</si>
  <si>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</si>
  <si>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</si>
  <si>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</si>
  <si>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</si>
  <si>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</si>
  <si>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</si>
  <si>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</si>
  <si>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</si>
  <si>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</si>
  <si>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</si>
  <si>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</si>
  <si>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</si>
  <si>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</si>
  <si>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</si>
  <si>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</si>
  <si>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</si>
  <si>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</si>
  <si>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</si>
  <si>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</si>
  <si>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</si>
  <si>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</si>
  <si>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</si>
  <si>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</si>
  <si>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</si>
  <si>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</si>
  <si>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</si>
  <si>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</si>
  <si>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</si>
  <si>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</si>
  <si>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</si>
  <si>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</si>
  <si>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</si>
  <si>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</si>
  <si>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</si>
  <si>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</si>
  <si>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</si>
  <si>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</si>
  <si>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</si>
  <si>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</si>
  <si>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</si>
  <si>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</si>
  <si>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</si>
  <si>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</si>
  <si>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</si>
  <si>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</si>
  <si>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</si>
  <si>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</si>
  <si>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</si>
  <si>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</si>
  <si>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</si>
  <si>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</si>
  <si>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</si>
  <si>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</si>
  <si>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</si>
  <si>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</si>
  <si>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</si>
  <si>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</si>
  <si>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</si>
  <si>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</si>
  <si>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</si>
  <si>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</si>
  <si>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</si>
  <si>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</si>
  <si>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</si>
  <si>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</si>
  <si>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</si>
  <si>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</si>
  <si>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</si>
  <si>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</si>
  <si>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</si>
  <si>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</si>
  <si>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</si>
  <si>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</si>
  <si>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</si>
  <si>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</si>
  <si>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</si>
  <si>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</si>
  <si>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</si>
  <si>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</si>
  <si>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</si>
  <si>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</si>
  <si>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</si>
  <si>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</si>
  <si>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</si>
  <si>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</si>
  <si>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</si>
  <si>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</si>
  <si>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</si>
  <si>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</si>
  <si>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</si>
  <si>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</si>
  <si>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</si>
  <si>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</si>
  <si>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</si>
  <si>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</si>
  <si>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</si>
  <si>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</si>
  <si>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</si>
  <si>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</si>
  <si>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</si>
  <si>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</si>
  <si>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</si>
  <si>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</si>
  <si>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</si>
  <si>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</si>
  <si>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</si>
  <si>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</si>
  <si>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</si>
  <si>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</si>
  <si>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</si>
  <si>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</si>
  <si>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</si>
  <si>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</si>
  <si>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</si>
  <si>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</si>
  <si>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</si>
  <si>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</si>
  <si>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</si>
  <si>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</si>
  <si>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</si>
  <si>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</si>
  <si>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</si>
  <si>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</si>
  <si>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</si>
  <si>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</si>
  <si>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</si>
  <si>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</si>
  <si>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</si>
  <si>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</si>
  <si>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</si>
  <si>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</si>
  <si>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</si>
  <si>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</si>
  <si>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</si>
  <si>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</si>
  <si>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</si>
  <si>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</si>
  <si>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</si>
  <si>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</si>
  <si>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</si>
  <si>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</si>
  <si>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</si>
  <si>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</si>
  <si>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</si>
  <si>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</si>
  <si>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</si>
  <si>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</si>
  <si>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</si>
  <si>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</si>
  <si>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</si>
  <si>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</si>
  <si>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</si>
  <si>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</si>
  <si>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</si>
  <si>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</si>
  <si>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</si>
  <si>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</si>
  <si>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</si>
  <si>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</si>
  <si>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</si>
  <si>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</si>
  <si>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</si>
  <si>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</si>
  <si>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</si>
  <si>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</si>
  <si>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</si>
  <si>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</si>
  <si>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</si>
  <si>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</si>
  <si>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</si>
  <si>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</si>
  <si>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</si>
  <si>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</si>
  <si>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</si>
  <si>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</si>
  <si>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</si>
  <si>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</si>
  <si>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</si>
  <si>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</si>
  <si>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</si>
  <si>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</si>
  <si>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</si>
  <si>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</si>
  <si>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</si>
  <si>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</si>
  <si>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</si>
  <si>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</si>
  <si>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</si>
  <si>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</si>
  <si>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</si>
  <si>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</si>
  <si>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</si>
  <si>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</si>
  <si>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</si>
  <si>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</si>
  <si>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</si>
  <si>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</si>
  <si>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</si>
  <si>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</si>
  <si>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</si>
  <si>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</si>
  <si>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</si>
  <si>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</si>
  <si>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</si>
  <si>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</si>
  <si>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</si>
  <si>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</si>
  <si>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</si>
  <si>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</si>
  <si>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</si>
  <si>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</si>
  <si>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</si>
  <si>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</si>
  <si>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</si>
  <si>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</si>
  <si>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</si>
  <si>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</si>
  <si>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</si>
  <si>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</si>
  <si>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</si>
  <si>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</si>
  <si>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</si>
  <si>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</si>
  <si>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</si>
  <si>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</si>
  <si>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</si>
  <si>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</si>
  <si>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</si>
  <si>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</si>
  <si>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</si>
  <si>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</si>
  <si>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</si>
  <si>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</si>
  <si>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</si>
  <si>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</si>
  <si>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</si>
  <si>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</si>
  <si>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</si>
  <si>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</si>
  <si>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</si>
  <si>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</si>
  <si>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</si>
  <si>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</si>
  <si>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</si>
  <si>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</si>
  <si>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</si>
  <si>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</si>
  <si>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</si>
  <si>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</si>
  <si>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</si>
  <si>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</si>
  <si>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</si>
  <si>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</si>
  <si>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</si>
  <si>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</si>
  <si>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</si>
  <si>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</si>
  <si>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</si>
  <si>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</si>
  <si>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</si>
  <si>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</si>
  <si>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</si>
  <si>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</si>
  <si>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</si>
  <si>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</si>
  <si>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</si>
  <si>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</si>
  <si>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</si>
  <si>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</si>
  <si>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</si>
  <si>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</si>
  <si>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</si>
  <si>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</si>
  <si>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</si>
  <si>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</si>
  <si>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</si>
  <si>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</si>
  <si>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</si>
  <si>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</si>
  <si>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</si>
  <si>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</si>
  <si>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</si>
  <si>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</si>
  <si>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</si>
  <si>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</si>
  <si>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</si>
  <si>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</si>
  <si>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</si>
  <si>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</si>
  <si>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</si>
  <si>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</si>
  <si>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</si>
  <si>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</si>
  <si>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</si>
  <si>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</si>
  <si>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</si>
  <si>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</si>
  <si>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</si>
  <si>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</si>
  <si>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</si>
  <si>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</si>
  <si>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</si>
  <si>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</si>
  <si>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</si>
  <si>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</si>
  <si>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</si>
  <si>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</si>
  <si>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</si>
  <si>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</si>
  <si>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</si>
  <si>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</si>
  <si>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</si>
  <si>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</si>
  <si>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</si>
  <si>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</si>
  <si>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</si>
  <si>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</si>
  <si>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</si>
  <si>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</si>
  <si>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</si>
  <si>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</si>
  <si>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</si>
  <si>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</si>
  <si>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</si>
  <si>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</si>
  <si>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</si>
  <si>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</si>
  <si>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</si>
  <si>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</si>
  <si>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</si>
  <si>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</si>
  <si>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</si>
  <si>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</si>
  <si>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</si>
  <si>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</si>
  <si>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</si>
  <si>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</si>
  <si>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</si>
  <si>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</si>
  <si>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</si>
  <si>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</si>
  <si>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</si>
  <si>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</si>
  <si>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</si>
  <si>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</si>
  <si>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</si>
  <si>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</si>
  <si>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</si>
  <si>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</si>
  <si>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</si>
  <si>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</si>
  <si>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</si>
  <si>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</si>
  <si>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</si>
  <si>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</si>
  <si>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</si>
  <si>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</si>
  <si>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</si>
  <si>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</si>
  <si>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</si>
  <si>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</si>
  <si>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</si>
  <si>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</si>
  <si>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</si>
  <si>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</si>
  <si>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</si>
  <si>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</si>
  <si>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</si>
  <si>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</si>
  <si>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</si>
  <si>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</si>
  <si>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</si>
  <si>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</si>
  <si>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</si>
  <si>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</si>
  <si>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</si>
  <si>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</si>
  <si>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</si>
  <si>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</si>
  <si>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</si>
  <si>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</si>
  <si>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</si>
  <si>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0912</t>
  </si>
  <si>
    <t>102</t>
  </si>
  <si>
    <t>103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</si>
  <si>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</si>
  <si>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</si>
  <si>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</si>
  <si>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</si>
  <si>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</si>
  <si>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</si>
  <si>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</si>
  <si>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</si>
  <si>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</si>
  <si>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</si>
  <si>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</si>
  <si>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</si>
  <si>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</si>
  <si>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</si>
  <si>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</si>
  <si>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</si>
  <si>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14711</t>
  </si>
  <si>
    <t>14715</t>
  </si>
  <si>
    <t>14716</t>
  </si>
  <si>
    <t>149</t>
  </si>
  <si>
    <t>14911</t>
  </si>
  <si>
    <t>192</t>
  </si>
  <si>
    <t>196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</si>
  <si>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</si>
  <si>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</si>
  <si>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</si>
  <si>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</si>
  <si>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</si>
  <si>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</si>
  <si>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</si>
  <si>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</si>
  <si>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</si>
  <si>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</si>
  <si>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</si>
  <si>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</si>
  <si>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</si>
  <si>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</si>
  <si>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</si>
  <si>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</si>
  <si>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</si>
  <si>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</si>
  <si>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</si>
  <si>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</si>
  <si>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</si>
  <si>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</si>
  <si>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</si>
  <si>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</si>
  <si>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</si>
  <si>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</si>
  <si>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</si>
  <si>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</si>
  <si>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</si>
  <si>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</si>
  <si>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</si>
  <si>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</si>
  <si>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</si>
  <si>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</si>
  <si>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</si>
  <si>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</si>
  <si>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</si>
  <si>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</si>
  <si>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</si>
  <si>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</si>
  <si>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</si>
  <si>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</si>
  <si>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</si>
  <si>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</si>
  <si>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</si>
  <si>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</si>
  <si>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</si>
  <si>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</si>
  <si>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</si>
  <si>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</si>
  <si>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</si>
  <si>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</si>
  <si>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</si>
  <si>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</si>
  <si>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</si>
  <si>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</si>
  <si>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</si>
  <si>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</si>
  <si>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</si>
  <si>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</si>
  <si>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</si>
  <si>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</si>
  <si>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2096</t>
  </si>
  <si>
    <t>2098</t>
  </si>
  <si>
    <t>211</t>
  </si>
  <si>
    <t>221</t>
  </si>
  <si>
    <t>224</t>
  </si>
  <si>
    <t>227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</si>
  <si>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</si>
  <si>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</si>
  <si>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</si>
  <si>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</si>
  <si>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</si>
  <si>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</si>
  <si>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</si>
  <si>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</si>
  <si>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</si>
  <si>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</si>
  <si>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</si>
  <si>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</si>
  <si>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</si>
  <si>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</si>
  <si>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</si>
  <si>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</si>
  <si>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</si>
  <si>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</si>
  <si>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</si>
  <si>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</si>
  <si>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</si>
  <si>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</si>
  <si>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</si>
  <si>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</si>
  <si>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</si>
  <si>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</si>
  <si>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</si>
  <si>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</si>
  <si>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</si>
  <si>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</si>
  <si>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</si>
  <si>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</si>
  <si>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</si>
  <si>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</si>
  <si>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</si>
  <si>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</si>
  <si>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</si>
  <si>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</si>
  <si>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</si>
  <si>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</si>
  <si>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</si>
  <si>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</si>
  <si>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</si>
  <si>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</si>
  <si>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</si>
  <si>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</si>
  <si>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</si>
  <si>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</si>
  <si>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</si>
  <si>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</si>
  <si>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</si>
  <si>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</si>
  <si>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</si>
  <si>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</si>
  <si>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</si>
  <si>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</si>
  <si>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</si>
  <si>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</si>
  <si>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</si>
  <si>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</si>
  <si>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</si>
  <si>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</si>
  <si>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</si>
  <si>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</si>
  <si>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</si>
  <si>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</si>
  <si>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</si>
  <si>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</si>
  <si>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</si>
  <si>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</si>
  <si>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</si>
  <si>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</si>
  <si>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</si>
  <si>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</si>
  <si>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301</t>
  </si>
  <si>
    <t>306</t>
  </si>
  <si>
    <t>307</t>
  </si>
  <si>
    <t>314</t>
  </si>
  <si>
    <t>321</t>
  </si>
  <si>
    <t>322</t>
  </si>
  <si>
    <t>3221</t>
  </si>
  <si>
    <t>324</t>
  </si>
  <si>
    <t>32411</t>
  </si>
  <si>
    <t>325</t>
  </si>
  <si>
    <t>3251</t>
  </si>
  <si>
    <t>32511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</si>
  <si>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</si>
  <si>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</si>
  <si>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</si>
  <si>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</si>
  <si>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</si>
  <si>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</si>
  <si>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</si>
  <si>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</si>
  <si>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</si>
  <si>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</si>
  <si>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</si>
  <si>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</si>
  <si>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</si>
  <si>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</si>
  <si>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</si>
  <si>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</si>
  <si>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</si>
  <si>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</si>
  <si>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</si>
  <si>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</si>
  <si>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</si>
  <si>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</si>
  <si>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</si>
  <si>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</si>
  <si>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</si>
  <si>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</si>
  <si>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</si>
  <si>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</si>
  <si>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</si>
  <si>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</si>
  <si>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</si>
  <si>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</si>
  <si>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</si>
  <si>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</si>
  <si>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</si>
  <si>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</si>
  <si>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</si>
  <si>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</si>
  <si>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</si>
  <si>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</si>
  <si>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</si>
  <si>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</si>
  <si>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</si>
  <si>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</si>
  <si>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</si>
  <si>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</si>
  <si>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</si>
  <si>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</si>
  <si>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</si>
  <si>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</si>
  <si>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</si>
  <si>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</si>
  <si>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</si>
  <si>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</si>
  <si>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</si>
  <si>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</si>
  <si>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</si>
  <si>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</si>
  <si>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</si>
  <si>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</si>
  <si>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</si>
  <si>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</si>
  <si>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</si>
  <si>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</si>
  <si>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</si>
  <si>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</si>
  <si>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</si>
  <si>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</si>
  <si>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</si>
  <si>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</si>
  <si>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</si>
  <si>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</si>
  <si>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</si>
  <si>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</si>
  <si>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</si>
  <si>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</si>
  <si>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</si>
  <si>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</si>
  <si>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</si>
  <si>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</si>
  <si>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</si>
  <si>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</si>
  <si>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</si>
  <si>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</si>
  <si>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</si>
  <si>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</si>
  <si>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</si>
  <si>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</si>
  <si>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</si>
  <si>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</si>
  <si>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</si>
  <si>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</si>
  <si>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</si>
  <si>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</si>
  <si>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</si>
  <si>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</si>
  <si>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</si>
  <si>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GT</t>
  </si>
  <si>
    <t>47</t>
  </si>
  <si>
    <t>471</t>
  </si>
  <si>
    <t>Form QCS</t>
  </si>
  <si>
    <t>Miles of Road Operated - 6423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</si>
  <si>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</si>
  <si>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</si>
  <si>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</si>
  <si>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</si>
  <si>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</si>
  <si>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</si>
  <si>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</si>
  <si>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</si>
  <si>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</si>
  <si>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</si>
  <si>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</si>
  <si>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</si>
  <si>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</si>
  <si>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</si>
  <si>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</si>
  <si>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</si>
  <si>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</si>
  <si>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</si>
  <si>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</si>
  <si>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</si>
  <si>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</si>
  <si>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</si>
  <si>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</si>
  <si>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</si>
  <si>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</si>
  <si>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</si>
  <si>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</si>
  <si>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</si>
  <si>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</si>
  <si>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</si>
  <si>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</si>
  <si>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</si>
  <si>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</si>
  <si>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</si>
  <si>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</si>
  <si>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01224</t>
  </si>
  <si>
    <t>084</t>
  </si>
  <si>
    <t>101</t>
  </si>
  <si>
    <t>14411</t>
  </si>
  <si>
    <t>14713</t>
  </si>
  <si>
    <t>14714</t>
  </si>
  <si>
    <t>14913</t>
  </si>
  <si>
    <t>2095</t>
  </si>
  <si>
    <t>2298</t>
  </si>
  <si>
    <t>28213</t>
  </si>
  <si>
    <t>29914</t>
  </si>
  <si>
    <t>316</t>
  </si>
  <si>
    <t>3253</t>
  </si>
  <si>
    <t>33119</t>
  </si>
  <si>
    <t>395</t>
  </si>
  <si>
    <t>421</t>
  </si>
  <si>
    <t>October 2013..December 2013</t>
  </si>
  <si>
    <t>RBTC, LH, FUEL, SURC, _FAT, RBTS, RBTN</t>
  </si>
  <si>
    <t>0112</t>
  </si>
  <si>
    <t>01195</t>
  </si>
  <si>
    <t>0121</t>
  </si>
  <si>
    <t>0123</t>
  </si>
  <si>
    <t>0133</t>
  </si>
  <si>
    <t>08423</t>
  </si>
  <si>
    <t>141</t>
  </si>
  <si>
    <t>14211</t>
  </si>
  <si>
    <t>14511</t>
  </si>
  <si>
    <t>14514</t>
  </si>
  <si>
    <t>14914</t>
  </si>
  <si>
    <t>20611</t>
  </si>
  <si>
    <t>2097</t>
  </si>
  <si>
    <t>213</t>
  </si>
  <si>
    <t>222</t>
  </si>
  <si>
    <t>225</t>
  </si>
  <si>
    <t>228</t>
  </si>
  <si>
    <t>238</t>
  </si>
  <si>
    <t>253</t>
  </si>
  <si>
    <t>272</t>
  </si>
  <si>
    <t>277</t>
  </si>
  <si>
    <t>278</t>
  </si>
  <si>
    <t>29112</t>
  </si>
  <si>
    <t>302</t>
  </si>
  <si>
    <t>304</t>
  </si>
  <si>
    <t>33111</t>
  </si>
  <si>
    <t>3331</t>
  </si>
  <si>
    <t>3357</t>
  </si>
  <si>
    <t>3533</t>
  </si>
  <si>
    <t>367</t>
  </si>
  <si>
    <t>3712</t>
  </si>
  <si>
    <t>3715</t>
  </si>
  <si>
    <t>372</t>
  </si>
  <si>
    <t>385</t>
  </si>
  <si>
    <t>393</t>
  </si>
  <si>
    <t>396</t>
  </si>
  <si>
    <t>41111</t>
  </si>
  <si>
    <t>REPORT COVERS THE PERIOD_OCTOBER 1 2013 TO_DECEMBER 31, 2013</t>
  </si>
  <si>
    <t xml:space="preserve"> I, THE UNDERSIGNED, ROBERT TIRANARDI, DIRECTOR REVENUE ACCOUNTING  </t>
  </si>
  <si>
    <t>OF CANADIAN PACIFIC RAILWAY</t>
  </si>
  <si>
    <t xml:space="preserve"> DATE_January 21, 2014</t>
  </si>
  <si>
    <t>ADDRESS:_910 PEEL ST. ROOM 401, MONTREAL QUEBEC H3C 3E4________________________________________________</t>
  </si>
  <si>
    <t>P.O. BOX OR STREET-STATE-ZIP CODE:_______________________________________________________________________</t>
  </si>
  <si>
    <t>TELEPHONE NUMBER(AREA CODE-NUMBER):_514-395-7110______________________________________________________</t>
  </si>
  <si>
    <t>48</t>
  </si>
  <si>
    <t>50</t>
  </si>
  <si>
    <t>GRAND TOTAL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</si>
</sst>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0" fontId="10" fillId="34" borderId="9" xfId="64" quotePrefix="1">
      <alignment horizontal="left" vertical="center" inden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0" fontId="0" fillId="47" borderId="9" xfId="80" applyAlignment="1" quotePrefix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49" fontId="3" fillId="45" borderId="10" xfId="75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  <xf numFmtId="38" fontId="3" fillId="0" borderId="9" xfId="93" applyNumberFormat="1">
      <alignment horizontal="right" vertical="center"/>
    </xf>
    <xf numFmtId="0" fontId="0" fillId="48" borderId="9" xfId="82" applyFont="1" applyAlignment="1" quotePrefix="1">
      <alignment horizontal="left" vertical="center" indent="3"/>
    </xf>
    <xf numFmtId="0" fontId="0" fillId="47" borderId="9" xfId="80" applyFont="1" applyAlignment="1" quotePrefix="1">
      <alignment horizontal="left" vertical="center" indent="2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209550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67150"/>
          <a:ext cx="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161925</xdr:rowOff>
    </xdr:from>
    <xdr:to>
      <xdr:col>18</xdr:col>
      <xdr:colOff>971550</xdr:colOff>
      <xdr:row>405</xdr:row>
      <xdr:rowOff>152400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33550"/>
          <a:ext cx="12106275" cy="6495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D46ID3D2ZWGQ8EJUYGF1AA0P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D6HTVO0V1110Z1HLA6LTX6TO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D4XS6PO151XCSQFMJQ17EXX5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OH5GMLO88DTF4OYYTOC7Y3CM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B8KPPOXL528V1VZJNYEKQ92S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3LYMX680TT20KS4QPWEY1GGK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B9OKPN9YFO08O13D1NIXESCG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79TQX910YO5KUH983AINAIR6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GPRNOQXIF4DIWD9NVCCSUZQT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Q6FHHG0PA5VZFHFDL0Z31R2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BES53U0BATGIL8OIU6D58OIM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M9NJNQP4HV2X5J7GRCPU7P11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XNCFBEPDN4IL13SX6CS9NQPX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SBVDODVDQJQN4G7K87BZXPTU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97K42H7LJWXHCOASXELL0GHF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XV0G2VXE2EYX6JSJ5HH9K8WW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H0SB0ADLK15XER0D4ZVATUFS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QGY5R4LL6I6LJJNRHRUX1J40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EQRA6RVRZBN9EYKADI6PR06J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MRYL5QZPN8SND3IZ5PE8FVC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MQGXRM30CG2NC4BRO024JVEY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GOROXGVRBOHWFAXTGNAB6CDD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1IOD61J5UQ2E5ITYK4MXYPF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02O7HY9JIRLDC4GMZ422CZ6O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XW2IEUESBAVQFK6ZZXXDFJK9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KVKGXWWCE46MLMVWY83TJTWC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8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IISUGPDM88Z64C92ZDSLOOIO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4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U2BT77AMUED4U30WHTYSDDD1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10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ZJN8USMY5Q36ZS5SPJG3YS0S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6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XSXIU2WPGMF269Z5JRITB2AD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2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B6MA90LQMGR9KUKUN316X6G3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9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906VQBCLCKW34DKHQ9C370YC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5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IPGWHPCTOMAC3Z95AIHS610V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1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QEJZTVMMQVUJXYVENE4QWWYS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7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98QTJ5H8IOCH0G8CRH4311C3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39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U75C1QPQ1CH716J7MS6RJ65H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401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KSZKBN5DCX3O6L03UZZ2LVPK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62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TZFNVAX4YTYVJDBOAIERXLVO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24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ZYOSXHOOKUYUVVIS8785V73I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86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S5PG6V9GCIR1NDR2KEKDPSDL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48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W7YFYFEEGC579UY9C2DRDJZ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10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B0CWSUQ23DHQ0T6RKL7CMM6L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72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UB1FZGKZ0A5B5NEC1FGDO6S5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34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1WI5Z4Y9O0Z29AR0L2B9ZE3H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96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1W5FHSCWX0KLEWXSA6DN6PJ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58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7KP08I9R2RY087NPODK2SC3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20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XUFBHTL5GM9UG6ME418BSC2N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8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OFFVLOG2Q4278K3JZXZLI2IH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4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KJSJQ3K3GZDSNP73N6VKEKZS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50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CR1QDU7ESVXCD9NS16W9K07Y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6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D2OV6CCVW0SADJCJUQAXERZV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IUWB0W9OJI3LFICF6ZXACY1N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9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KH1XXTCBEE0ZSAMK2WQEH580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5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ZLLIX3FLPSHSJR14CJ25B2TH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1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ZK1BXRZT1VZKTN1B0FJDXL1P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7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MQ123SF6XX7SEIGVIQ69J3DW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3RNH7J9F0WOQ0C7P9G4FGGYS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80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U1RA00B9O905MADLKASV1LFS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6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OOTXTPDT13DN3EGQ37HK3AIS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2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3H3GM4R6ESCOUOA3S82Q0V7P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8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RZS2AMK11BCSEVRGB3SYQ64W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4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997R8Y5C1SIUO85KDFV1VCW4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1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5CERLARJHCJ17BX4TS8ZWNTE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7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7MD8RXHQNY6QUGI5VCGGB164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3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AYJQANVO39NZ5NHJADVEHJVR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9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B9TTL4L02ASRN6AUSO6KDC4W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5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SC3BJJ30UF7XOJFLDLMQ1CRT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2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BAQN02HUX5B2QSXXI2FHXMD3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8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H1RTHUA7438OH34QTLNI2252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4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VSG3TF90TWFJ1LT5Q8CJT87C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90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GXSV75JWYBI8HJF0601EGQK3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6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MI46XPWYC9OR6HDROELMH66R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3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ZN4O1E6V1OB9SG2J59WO9QAF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9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1K4TDN2H30ZJQ0PE8QZ68LOT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5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5M4YPMI43RAF7T1N6KK9FN8Z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1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F5APG9JT8NX0MKJU8JI11TAP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7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QC9VLWR574LE3S62JQTXA5ZH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1UK1CAZOQ33593C6WVJUUMG1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20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VREN2UI91K8ILI0FCRW6BZS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6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H3E9HZJ44PK00GUVE25I8J50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2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IICD1TIWQOGIK6RYUKFLYV8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8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KMR8MGUZKW70592VTLWQMPNA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KIUJ0V614AH8PK70S7MREXE8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1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QLNCA42ERSQ3U20ZT9ZI2NKD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7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D351TLFDYTSVWPDPK94EP2JI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3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9E2HAHSMIQKVRKWYE483QFRU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9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IVBAIWP0QUIZH9AQDTSLKS1V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5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KJEGLMN795IWPFJ8DRSA0IE8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2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MRLP6WL90TKJJUX3OIH16S4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8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MS516FNTDP3SKHBP0J8ERHZD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4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O5PTRF4ENO6YGPFMI2N7NZA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30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3L9RBIB6OW5BCDKWNGKJDZOP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6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TYXZG8WC8V6SNFGJ3L1XYFOM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3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02KM254VHFO4L6EZJJALGH0E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9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XZ9LF4XEHW7GNAIJ6TWNH62P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5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3J8C1DDBA3ZOYV3E1DJV0GFZ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1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SBGP03Z3MPK4TL94Z6UHJM6A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7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B0UAK6EIM4U16QNYLLHO2CQ1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4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CU3Q1MKGWV09JDE4NIKQUC9B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60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O65ETUQ0P7VDVHLGUGH41KPR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6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00QTRHJ4KS7P95M6WGI2LEL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2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7HM9JML146QU6OGEUQDI0XXM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8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IO4I1EGO0PGXL343E37MXE0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5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5OT61NKH2BA04JX9GQOPMJVH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1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SFSOS0HRHOOIWQU3KZ8HQG63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7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XR7C2KK8JY68PUZXDEYYE6Q7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3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U9UAF5ZIHC260WM4PNB1UMJZ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9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ERG0AQY061JD5Z6F0VVJK7TB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MJ39BXB2EFKC38SBU1P954LV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2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ZREV3V00PW7FTZ2QRBZ0EH8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8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3RMKTM3CLWF5MLJG3WQSFCNB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4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VXA2X56K7LKC7R5UEG72X3JU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70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IJJTEB69NKRCXGITAMKVF5K6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6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3Q5ZBSLF4XV261IOXZ8ONUS4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3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QHNXI19K2KSA5C1C3IEB9B4J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9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EQRVSHKJGJ723MCLN4SZU8DF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5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ZQDJUHM0P327FR13H5N6H5B4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1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UABIQR0IP72AS6DPS3123GVW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7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MAYAV6ELVXDEHOY0Y0IAZ69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4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3P47ZPQI309TWXYLK8LIBZG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00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OMJTGBNRSANDFSN9AM3YE2FH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6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1N7EEVMZNLEE53BQ9VO91R6Y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2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3DPS56UMIRX826ALQERJPNRJ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8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MAMWULCWNMV3YP6BW0XF0PQT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5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KLGHHLYW3NQUO44B99726FTD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1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78S4WE6VE6VJAAUQ3TTLXKOX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7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79H5Q6BHEV7FHSVXWFJ2OX9W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3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B9HOJ7OEZTYSIRPYQ0TS60O9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9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IWNUALSO4EYZOWHUVBJKULM0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6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GQ4U8OXTIZRA52BJ5J7FAB4C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2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5MQUDEF0LZRYZ1EHUR0UKYCL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8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GOFUS4R3Q66YRC1G3MEIG72H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4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IUWWM6T3ABDS5JG235P8JE7I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10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7IUBME9C5AX4EN2RYIM881D6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VV9PAEP62L0U79BYIA8R5X3E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3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TY40GB8UH6BH9ZIMEQDWQ16B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9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O8QRQEVUJ0DZTOPS0LNHH6ND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5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3SU6MCBFIDWX2L12X3MVGXNB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1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W0RNH64P44XX928TGYIL9Y30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7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SE3UGYLIN0JFFE0EH284CQJE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4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002EIB6WQ9AM1BLFHFN1GE7A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40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QD8XV3LB61HR4YEEJSCFAODJ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6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QH3EHW8HNCA95KK1ZQA8OOSW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2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GXX7JIQJPI8PVJ9USL7U56YB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8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B1HO6EAANB6NMEY8XDV5IR3J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5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MFHN2USNYYIRWV1TOBFBJVCM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1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DBAR7CDVQ1CYJUJZLW82AXM7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7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D2TIASBT0RR8IC0T4028EQM6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3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F5CNNF6C80LJOYN4M2PG0X9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9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MDEEUX1E13G6GYTBROBT7AAW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6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XWAG829ZCQJL3TS4D23I1FO4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2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D2TD0YNTGSJD5NL6F17N1456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8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3TP7GTKXZ9YL2BPOJBJKIRZX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4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D5HKAI40SGER0P08BG3PSTRI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50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5PY87TRD6HRPNLRRLWHR8J4C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7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F4N6J2TJEQDX24YOLEMRL3OL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3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O75DKUBEPORVFNOI3AWLQQ9E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9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Q747PHPIQ9HRD1SMCNPOYGRE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5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MHFWYCTBHQ0WX0S89BIEVEZ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1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ERYL8FDP6DV6W5Z4QA20OEG3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KQ4RLYG6FOVAGRH9WMVDVRQ9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4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SFUHIM0T4QGKONTP0ZN4RIN0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0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VVEY134SQSRAIGEX40U6Y8AA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6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IQFO3EDWQZ5ZEIWW81ROHMH1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2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3IQCP5G3MBWMR9CFNN0ZG2HH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8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IKCFV7ZIM04OR22M5ZWDTM14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5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5MLQYSQ87Z0KGYE4NQF1C1XP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1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3FX1WRYNBTKJDQJOX1RQLSDF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7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MN7RD9IBFV2YHBZPIZ6M1ZB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3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74Y4CKMAPE8NNEPJ96CRJ950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9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XTPP1WMEZDH74W0UFK6HDZWH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6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O9976BHDUHI8FPEC4U36RLR8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2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OAFB0XOPTNLEULSBDIOPWQH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8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U0P7W1A69RM4VN4OUGRL2X5J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4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D21C9RLS62WQBJL8GIMOWVS5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90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KE5HY2S50OYT4ZUDS70X874W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7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OMZPB0NSIQUPZX0PDVJ8HY26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3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OOF3ODOHV0S34QE4PBO6JQMR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9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59DZ44JP6KD2W2EM3GCA1PL6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5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1R79ADQ9998S8I0UVXSRDVN6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1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TVHGENK8LZ98URE02VNX3XEW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8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MCUXJR8290YOGU7PYO4RJ0PN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4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AYIOEJQ35COEI0HTCIJW27SX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20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1IBS0KFIEHQ5OQVFBR1OV399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6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CXYC0CMFFL93WS9FGLCEWDX4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2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W2R4P7A2ANQE959MFFZA54XR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3GN9Y87QQPEWHROHBDUDMYPP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5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Q4PAV4ML1IV7MDQ0XO1YED4Z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1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Q7VXNN78JXFUI07AVR0MO74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7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H2FNDTL96F14KRKQ4IZRMFPF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3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D3QH6REMV72JBKJOAOY3FYF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9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XPBR2O2RCIIE9ICHRAJ0IUW6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6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7M6Y6S08C1KYR55AH0CCOBWD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2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7HWGDR16GXOTI104VKZ2JLW0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8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B2JQH8NL5Z134DM7TWQFTYGD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4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U8RH9PC38BG1PZI5FX7B6N63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30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7AH9TM3MNKUH6M42J9X5ZU6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7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QEJJPGX4YS7JWP2H6J7PRJEP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3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DCNB41TSNL8NEGCPHMN2TSUX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9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59N4A8RUR3L6TX0WUH1IARW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5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MDO03IEWC88QWCG4KB0J0L6N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1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9H5YUCS1FI5SBPNG0V0TAISW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8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76Z90EFCDBU29MO6UK6ZQ408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4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XT2X1RFXABH1NEAI6RG87C9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60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Q2554PJH3MG3CY7KMABF6PW4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6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Q5SPMC8W736AXOY5G1U3KFZ8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2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OLOCPKWGDLXPBTNGO5RID3B8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9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5MMNCS13QIKLX9FBH0QKPUOF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5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ZX5NMAIV8F78YZRZWRSI2XB1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1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MPC142O244JY1FX81XV8FA6X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7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ZSBDOWMF7WYLRJEBR2HNIN0K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3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H3AD8TB9NAC5CG1TLN7EQ3I2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OBHYRG9ZGDDU2TP5AR7HHO7C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6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1VIY9R159E438BJII2Z4UQJ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2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CTWJ3NLLG9VXZ9PN8PEVRS5A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8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SA5XRKSL1BXUYO8PLO2SOYWC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4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MH8KP5EDVA3WG248M0PYD22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70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TUGQQE3HFTWV2285C9SWXNJ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7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3PD7ON19J1RMSKGO8LVGHP3V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3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ZTQ6L1Y1128VWREM6QLFYTRW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9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KUJWLPJFD2QP3ZJ6123BKQ92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5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SEH17PLHEN6KZO31QBJ63VDC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1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3RUYXU6TYN25P9J34ZW0LUYP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8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GTX1X0HBWXX73M1JTJLYFAUN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4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1U1B3O4XGU3AI1CCR50FFJ97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00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U8T4JJIHEBZXDPIETTOU61RR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6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F6D7SZY10X3Z2LJFM8D2K39U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2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5EWTTIE3NYOEZA2U08SN1KWU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9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KL8OXAWPJ8OPBCM0L7EATNI3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5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F689V2ENF9EUFWN6AH3OEFZM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1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Y3YXA1T2840BMR3NPJ1RPPIQ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7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5Q0H87KE8V8JXMMYTYXZ1Y9C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3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XS9EDIK40CEASBLLV9T1A2TO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30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CUKYKE12BHOKUDG6BA5NIO2J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6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ZKCKHCIKHNVM583T33UC00YS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2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OOZ6JZB4NQTT8FYI5N4S3QXP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8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MS1VT6GBZW2KH9HIFW0K7NKU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4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ZTX2S3Y4DJL3WVS0PL5D2JGK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UE0L7OMLH87BHO28MT5GHU73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7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CUOK0467LJJNEMPQ87HNNI8T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3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8ZZ8IKYK1J04YFC7456HCJKZ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9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IP6K5XRHG77JOBGD99APH3EB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5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SAL2KZUSY4NZ88D1DOAPI1GO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3C1UDHTRM9ZJLS4HB9KCOQAN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8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XPYTX1HU0S2M27JK1T5FSECS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4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75WL5KVVZPW5PFG8VKCU7SZB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40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IOQ2W3QU0IABV3IKNRPWLB7P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6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EVB2HVZK85TK8BJJ3V9IZIGV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2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908DNIQ41AFYCI6AC6C7YGP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9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W3BYIIZSZMPUM2LHVFX6BPVS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5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VRIU4PHJ7OCE7OKHWH0TJA5C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1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BCKKJTIRY5OD66M2ONG8VYLI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7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7I3STCI56MY6JB6E0JZ34YLA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3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O7T79XUVO6WW33B4AGDNV5K4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70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O9GZQNTMRYNENWZ0FT80UEL2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6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ZLFJ4XT06J93VYCKMYDCRUXK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2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Q49V3F4I63VNS7Y0Y5QGF0MF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8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ONIL2EZHVMVUVF7IX3W7QZP9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4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B588F6RTVFK4JU5MLMWCIEQM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1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W9TA0QA153MW7K1Q2OGLPYVG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7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ZSL9P8EP3WDJ89RFMRBZA6TG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3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KKB9ZISHE3I6TUVNG62ZLDOU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9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5CQ5L5S3V9CQHOGDU4SOFLOV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5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AYJA1QJH60XH6VJKOVNUSS2R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9DIECUZBMOGOEZOAZFY5CWU7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8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7DXSO9YQ8TROJQXRYWL88LTE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4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IIE09QCVR7U8I20VRJL074YU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80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XOVV8YHTZ1FY5DNIK3S6I8WK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6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3FW01Z6AVN7HDDT41MREUS28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S4HUDPGMZKAY98VQH1KR6G2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9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EOV8XMR142ZBGAUCI8NJQL4J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5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B50W4OEYK237OYUGK15LDAYZ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1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UAVG68Z3W5ROLQ46VNEJPOJZ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7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9EE623UZPRYI2PZIA7VGC4XX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3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7HZAY9K2J1MSH5W7JV9EA7ML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10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IHUDORAX9YBK9O8OQDZW1ZQ4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6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1JWVD67HD7O621S6B07XFI8Y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2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IYPPTDMCXZ3S72VSHQIARP9T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8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5JXE5LSWYVCEO986D386TNE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4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U17NIV50O9W901WFNTEFV9IG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1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MPU5YMWTBOIQTP4J8V7F3HAU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7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F3U3WT5T8C6AU075O7WNC467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3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GQA34FF5AQ9PGQQKL529J1A7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9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5F7M377ZFPTSEQY0KA4DD9H9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5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KJISYAPL4S1VJJSR6ZT3BZYI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2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3MJM6AIE7PYFU4HUY5W8X2MP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8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9BIMBK5OCENG0N0BFNTMUEPV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4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D16BGBGT3XJZZSOG00406JMR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20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B7CNRZAZJBE3Y807AWM548AR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6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GXDQDYDWZ6QYEMDK4ZYISGU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3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IHH6XQPAFPBGISXV3RPIHKBH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9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5KS46OWWFG2RGWTKFS7NSSEK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5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CV7L28DR06MKLYOH1E3KG4TX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1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OCODKPXQM4TP6KI66AU5DLF0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7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QGSBA4UXZ6V97E10GWGBJ8FP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B4J7KW2Y02HI91HGLMU74DIV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50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U62Z54EYH4M5B9K7WQPG2K9T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6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XUQPHNJA5G1NX0DDQHO6M50K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2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KW4JTDTYYWP6VE4IR3Z5HLB5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8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CTC5DL74M73LIDAY0ZKNKT2A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4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B084BCSVOY5C9Z4SDZBCY6B5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1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00M6MG0ERHHIR7OTQM7IV2UZ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7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MDIWOQYQBTPTN0IDTLEGWBXZ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3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BCV26U79JY5WKQV00HZB3J59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9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VY8JKO1DRZ9G7UZMKAVNBMCP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5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AYVPP8Z60I7M7IV4KGG2ND0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2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00W7ZGY36X251WW43DLDX7IZ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8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D21HJVXSWYC50CB9A7V2QF04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4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B27AM1NFE8LKEYBDEMA2RZZB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60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CUT1TYY95FLTLR63FKQSI8L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6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S9GGUI2MDIHF9ZJV7QWXABC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3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D50XK8OUON789MIU4TWU8X0E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9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ZOOV1O70BRT6IYRYIEYVDFXF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5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MR3PSSE1KHW6DHG821EMN62B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1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VSG945K70RI1SVZPD0E2XWFO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7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F1U19Y37D1B8STKI15E9V3O9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4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76X05F99D8KM7FDG771LZ3TQ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90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SDJ0MJ6ZRIGYRYDU02TXLY6W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6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KR2140RNZI3K5BQYX8A5NC8B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2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QH578AQ1UP2OYQTFSGO607Y4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8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H2AEHIETY2SZY7S1Y48A9AFY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F7AXQ96CAE05WCSXLWU0PVGW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1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ZP5Y1N4A9TWEMSTMN0WLAZHC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7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9BA8DOU38EDB1CBLXPRK035U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3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KM15YMEIVBXFWOKR5KRMTJN4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9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F7E2YGJS9K46IKZOBJBND3Q6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5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U2VW2RFIESS3V0GTD22HY055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2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MNCPC2U74GLJNI70QC7VVJYL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8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OJY0HDRI5NWAI2LB35JVMB1Z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4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O6JCG1VK4LTBEO9ZMPQG7U5Z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00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MCVTVMZQVIBXYI26HPX99R23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6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QEH59HSPWJY6PXNBT4WN3AD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3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MCRHI4UBU5I4LRJII8CC5U3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9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MRJ02NA4PKAQ8NRN6WYIR64S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5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BCPD6562Z1S1E04HST7POTS7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1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5O38THMNJI6FIBRC9F4RVH5D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7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KJ8WW2NA62NB7ER8V0L9I290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4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ZMNFPJCJ2GK8JPRLDCW29GXT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30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RZ9MSORTH1AVGNNLKQ86GXUG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6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UE6VR48I8M4I7DXT6MLXJV1J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2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3ECUZ7W7B51T6PYQEE0TSHAQ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8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TWKKDQ9EOF3DH2BR052IRXV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5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B8GYWNVJYQGW4ZYSY85SWQ5Z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1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KF2M5BL7P4F3R6XB9TX1WQKY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7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CT428O8OA3YBS1LLAMV5DEB5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3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U6S5BB0VYWX5YZW3MFZ9SHTM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9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TVVE8Y7YTWKVU3AWJSH89E9I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3FIO0YPXEZGC2ADN5HQS6R9R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2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9742XC5465N0G10WSUYVGOIO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8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DB9PHMPNS4ZDABGNMLRM6SDA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4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5F4BIXYEL4V3EBM75QC7HG9G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40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D7IZLXS3YRZZPU4WSM4UO6XT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6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W5LBTWQZ1ES8HD2QX2D57GZ3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3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XZSBPEGJY8ECCU51LLOL5J6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9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SGN9AVZ6C8NY6XX3KVYQQQUS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5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99XOHEYXG2SV0O3YGV1RDGGK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1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5NYQZ2D7DD4UZPMUYRF642QX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7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5NOPFGZ2XL101UZ0W83REQA9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4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1T7C4E62DVZAB0TSUFAYQVLG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70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B5355H5OIBN686FABEUPE14R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6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DBBCR1QOFI4RRI16X2E7NEZZ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2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GQB50CYM3ZKXR0CJIZKWQ1M7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8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3J86L0BAAM5YM4Z1VRJ5I6DN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5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F81RB8DS0SEZNXEZK98294NB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1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7IY7QMWRYR84E1MANAYGA6SP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7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3EGWNKHR2AROIAWSOQE1M1M9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3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7FQZCF2PF6UNPL7GGD0R2WL0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9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ZQLN5EYUYNTJOX1ORYE1AOUV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6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57L38NCH84YRPYWP52ZWOVW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2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IUS3Z427JKV97PZJ3AI05A5S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8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1HXJL70OCPJUB5VHDCQZNWZW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4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XSY9R1WBN6GGNGE0RDJ08HLS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0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O7BYX2J1YWZHS78WC83A2IGX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QFTECYF5GU1X2UUTJT89WZMG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3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S4SXKY9V8D9AE1AFOAYLXMPM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9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XZSRYPVO30JWCFBE5INRNSIL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5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KI03X3XK48O058T1RIGVQA8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1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582RUICYVA2I7MXQACFMWXHV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7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5OBC58FJ85NLM7HMH3FYTY4M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4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XZWTK7DMTFN39NPS5IVW4268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10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7JBPG15IGLLGDNBEPAPN3Y5T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6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59PYPJ2A3IBKDEY0O42Y2P24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2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1HA5ZGUEIS3AEWROSKFJ3GV1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8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3RXYTLDJEMQ5BZCA7RGATX5P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5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ZVIGWMBMTGYXW3RP5Q79II8C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1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SCVXV835ZR6RMNCR82YJ43S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7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D0978ZVWDV9KMV2Q2QK8123U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23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3" name="BEx3PO02VRX7A4R68DB1121I2C8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39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394" name="BExOEG2BLJE5EZV5DWE33IW0ZZ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56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395" name="BExQED3OY0FVMHPCRKTF9RU9EB4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72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396" name="BExIGIQ3YWTMVNOZVP3QCQ3XC81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88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397" name="BEx7DNWMA7ZH001B06Z0N6FAGT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04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398" name="BExOHLCHTG70HD7SMZMHGRBC6MS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80975" y="6653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399" name="BEx7DNWMA7ZH001B06Z0N6FAGT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53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209550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209550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1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1470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433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086350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388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723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10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92.2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92.2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92.2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92.2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92.2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10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06"/>
  <sheetViews>
    <sheetView showGridLines="0" tabSelected="1" zoomScalePageLayoutView="0" workbookViewId="0" topLeftCell="C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0.8515625" style="0" hidden="1" customWidth="1"/>
    <col min="2" max="2" width="41.00390625" style="0" hidden="1" customWidth="1"/>
    <col min="3" max="3" width="2.57421875" style="0" customWidth="1"/>
    <col min="4" max="4" width="19.851562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2.57421875" style="0" hidden="1" customWidth="1"/>
    <col min="11" max="12" width="14.7109375" style="0" customWidth="1"/>
    <col min="13" max="13" width="14.7109375" style="0" hidden="1" customWidth="1"/>
    <col min="14" max="15" width="14.7109375" style="0" customWidth="1"/>
    <col min="16" max="16" width="14.7109375" style="0" hidden="1" customWidth="1"/>
    <col min="17" max="19" width="14.7109375" style="0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756</v>
      </c>
      <c r="D5" s="3"/>
      <c r="E5" s="3"/>
      <c r="F5" s="4"/>
      <c r="G5" s="3"/>
      <c r="I5" s="3"/>
      <c r="J5" s="17"/>
      <c r="M5" s="17" t="s">
        <v>705</v>
      </c>
    </row>
    <row r="6" spans="1:19" ht="17.25">
      <c r="A6" s="8" t="s">
        <v>355</v>
      </c>
      <c r="B6" s="9" t="s">
        <v>756</v>
      </c>
      <c r="D6" s="10" t="s">
        <v>362</v>
      </c>
      <c r="E6" s="12"/>
      <c r="F6" s="4"/>
      <c r="G6" s="3"/>
      <c r="H6" s="3"/>
      <c r="I6" s="3"/>
      <c r="O6" s="18"/>
      <c r="S6" s="18" t="s">
        <v>703</v>
      </c>
    </row>
    <row r="7" spans="1:19" ht="17.25">
      <c r="A7" s="8" t="s">
        <v>181</v>
      </c>
      <c r="B7" s="9" t="s">
        <v>356</v>
      </c>
      <c r="D7" s="11" t="str">
        <f>"Actual Date Range: "&amp;B5</f>
        <v>Actual Date Range: October 2013..December 2013</v>
      </c>
      <c r="E7" s="3"/>
      <c r="F7" s="4"/>
      <c r="G7" s="3"/>
      <c r="H7" s="3"/>
      <c r="I7" s="3"/>
      <c r="O7" s="18"/>
      <c r="S7" s="18" t="s">
        <v>704</v>
      </c>
    </row>
    <row r="8" spans="1:9" ht="12.75">
      <c r="A8" s="8" t="s">
        <v>353</v>
      </c>
      <c r="B8" s="9" t="s">
        <v>757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2.5">
      <c r="A10" s="13"/>
      <c r="B10" s="14"/>
      <c r="D10" s="15" t="s">
        <v>7</v>
      </c>
      <c r="E10" s="31" t="s">
        <v>382</v>
      </c>
      <c r="F10" s="19" t="s">
        <v>7</v>
      </c>
      <c r="G10" s="19" t="s">
        <v>7</v>
      </c>
      <c r="H10" s="31" t="s">
        <v>383</v>
      </c>
      <c r="I10" s="19" t="s">
        <v>7</v>
      </c>
      <c r="J10" s="19" t="s">
        <v>7</v>
      </c>
      <c r="K10" s="31" t="s">
        <v>384</v>
      </c>
      <c r="L10" s="19" t="s">
        <v>7</v>
      </c>
      <c r="M10" s="19" t="s">
        <v>7</v>
      </c>
      <c r="N10" s="31" t="s">
        <v>385</v>
      </c>
      <c r="O10" s="19" t="s">
        <v>7</v>
      </c>
      <c r="P10" s="19" t="s">
        <v>7</v>
      </c>
      <c r="Q10" s="31" t="s">
        <v>386</v>
      </c>
      <c r="R10" s="19" t="s">
        <v>7</v>
      </c>
      <c r="S10" s="19" t="s">
        <v>7</v>
      </c>
    </row>
    <row r="11" spans="1:19" ht="26.25">
      <c r="A11" s="13"/>
      <c r="B11" s="14"/>
      <c r="D11" s="15" t="s">
        <v>365</v>
      </c>
      <c r="E11" s="19" t="s">
        <v>387</v>
      </c>
      <c r="F11" s="19" t="s">
        <v>273</v>
      </c>
      <c r="G11" s="19" t="s">
        <v>388</v>
      </c>
      <c r="H11" s="19" t="s">
        <v>387</v>
      </c>
      <c r="I11" s="19" t="s">
        <v>273</v>
      </c>
      <c r="J11" s="19" t="s">
        <v>388</v>
      </c>
      <c r="K11" s="19" t="s">
        <v>387</v>
      </c>
      <c r="L11" s="19" t="s">
        <v>273</v>
      </c>
      <c r="M11" s="19" t="s">
        <v>388</v>
      </c>
      <c r="N11" s="19" t="s">
        <v>387</v>
      </c>
      <c r="O11" s="19" t="s">
        <v>273</v>
      </c>
      <c r="P11" s="19" t="s">
        <v>388</v>
      </c>
      <c r="Q11" s="19" t="s">
        <v>387</v>
      </c>
      <c r="R11" s="19" t="s">
        <v>273</v>
      </c>
      <c r="S11" s="19" t="s">
        <v>388</v>
      </c>
    </row>
    <row r="12" spans="1:19" ht="12.75">
      <c r="A12" s="6"/>
      <c r="B12" s="6"/>
      <c r="D12" s="20" t="s">
        <v>389</v>
      </c>
      <c r="E12" s="32">
        <f>9075+10</f>
        <v>9085</v>
      </c>
      <c r="F12" s="32">
        <f>887204.752+64.178</f>
        <v>887268.9299999999</v>
      </c>
      <c r="G12" s="32">
        <f>19170868.14+52106.43</f>
        <v>19222974.57</v>
      </c>
      <c r="H12" s="32">
        <v>22507</v>
      </c>
      <c r="I12" s="32">
        <v>2229583.551</v>
      </c>
      <c r="J12" s="32">
        <v>42379906.81</v>
      </c>
      <c r="K12" s="32">
        <v>6142</v>
      </c>
      <c r="L12" s="32">
        <v>585573.529</v>
      </c>
      <c r="M12" s="32">
        <v>12830361.98</v>
      </c>
      <c r="N12" s="32">
        <v>5123</v>
      </c>
      <c r="O12" s="32">
        <v>465619.628</v>
      </c>
      <c r="P12" s="32">
        <v>11291652.37</v>
      </c>
      <c r="Q12" s="32">
        <f>42847+10</f>
        <v>42857</v>
      </c>
      <c r="R12" s="32">
        <f>4167981.46+64.178</f>
        <v>4168045.638</v>
      </c>
      <c r="S12" s="32">
        <f>85672789.3+56106.43</f>
        <v>85728895.73</v>
      </c>
    </row>
    <row r="13" spans="4:19" ht="12.75">
      <c r="D13" s="20" t="s">
        <v>390</v>
      </c>
      <c r="E13" s="32">
        <f>9063+10</f>
        <v>9073</v>
      </c>
      <c r="F13" s="32">
        <f>886148.428+64.178</f>
        <v>886212.6059999999</v>
      </c>
      <c r="G13" s="32">
        <f>19111901.55+52106.43</f>
        <v>19164007.98</v>
      </c>
      <c r="H13" s="32">
        <v>22177</v>
      </c>
      <c r="I13" s="32">
        <v>2206065.048</v>
      </c>
      <c r="J13" s="32">
        <v>41672865.67</v>
      </c>
      <c r="K13" s="32">
        <v>6050</v>
      </c>
      <c r="L13" s="32">
        <v>577709.107</v>
      </c>
      <c r="M13" s="32">
        <v>12547655.31</v>
      </c>
      <c r="N13" s="32">
        <v>4766</v>
      </c>
      <c r="O13" s="32">
        <v>439016.497</v>
      </c>
      <c r="P13" s="32">
        <v>10511789.7</v>
      </c>
      <c r="Q13" s="32">
        <f>42056+10</f>
        <v>42066</v>
      </c>
      <c r="R13" s="32">
        <f>4108939.08+64.178</f>
        <v>4109003.258</v>
      </c>
      <c r="S13" s="32">
        <f>83844212.23+56106.43</f>
        <v>83900318.66000001</v>
      </c>
    </row>
    <row r="14" spans="4:19" ht="12.75">
      <c r="D14" s="20" t="s">
        <v>758</v>
      </c>
      <c r="E14" s="32"/>
      <c r="F14" s="32"/>
      <c r="G14" s="32"/>
      <c r="H14" s="32">
        <v>1</v>
      </c>
      <c r="I14" s="32">
        <v>20.364</v>
      </c>
      <c r="J14" s="32">
        <v>1245.32</v>
      </c>
      <c r="K14" s="32"/>
      <c r="L14" s="32"/>
      <c r="M14" s="32"/>
      <c r="N14" s="32">
        <v>5</v>
      </c>
      <c r="O14" s="32">
        <v>114.197</v>
      </c>
      <c r="P14" s="32">
        <v>7104.58</v>
      </c>
      <c r="Q14" s="32">
        <v>6</v>
      </c>
      <c r="R14" s="32">
        <v>134.561</v>
      </c>
      <c r="S14" s="32">
        <v>8349.9</v>
      </c>
    </row>
    <row r="15" spans="4:19" ht="12.75">
      <c r="D15" s="20" t="s">
        <v>391</v>
      </c>
      <c r="E15" s="32">
        <v>284</v>
      </c>
      <c r="F15" s="32">
        <v>27544.401</v>
      </c>
      <c r="G15" s="32">
        <v>872481.12</v>
      </c>
      <c r="H15" s="32">
        <v>13</v>
      </c>
      <c r="I15" s="32">
        <v>1248.105</v>
      </c>
      <c r="J15" s="32">
        <v>51495.81</v>
      </c>
      <c r="K15" s="32">
        <v>451</v>
      </c>
      <c r="L15" s="32">
        <v>43607.892</v>
      </c>
      <c r="M15" s="32">
        <v>1111851.52</v>
      </c>
      <c r="N15" s="32">
        <v>278</v>
      </c>
      <c r="O15" s="32">
        <v>26853.572</v>
      </c>
      <c r="P15" s="32">
        <v>194085.82</v>
      </c>
      <c r="Q15" s="32">
        <v>1026</v>
      </c>
      <c r="R15" s="32">
        <v>99253.97</v>
      </c>
      <c r="S15" s="32">
        <v>2229914.27</v>
      </c>
    </row>
    <row r="16" spans="4:19" ht="12.75">
      <c r="D16" s="20" t="s">
        <v>392</v>
      </c>
      <c r="E16" s="32">
        <v>3625</v>
      </c>
      <c r="F16" s="32">
        <v>358492.26</v>
      </c>
      <c r="G16" s="32">
        <v>3996605.68</v>
      </c>
      <c r="H16" s="32">
        <v>4232</v>
      </c>
      <c r="I16" s="32">
        <v>419907.539</v>
      </c>
      <c r="J16" s="32">
        <v>5405527.17</v>
      </c>
      <c r="K16" s="32">
        <v>173</v>
      </c>
      <c r="L16" s="32">
        <v>18664.104</v>
      </c>
      <c r="M16" s="32">
        <v>250358.95</v>
      </c>
      <c r="N16" s="32">
        <v>17</v>
      </c>
      <c r="O16" s="32">
        <v>1481.759</v>
      </c>
      <c r="P16" s="32">
        <v>26555.74</v>
      </c>
      <c r="Q16" s="32">
        <v>8047</v>
      </c>
      <c r="R16" s="32">
        <v>798545.662</v>
      </c>
      <c r="S16" s="32">
        <v>9679047.54</v>
      </c>
    </row>
    <row r="17" spans="4:19" ht="12.75">
      <c r="D17" s="20" t="s">
        <v>393</v>
      </c>
      <c r="E17" s="32">
        <v>1</v>
      </c>
      <c r="F17" s="32">
        <v>81.201</v>
      </c>
      <c r="G17" s="32">
        <v>1431.26</v>
      </c>
      <c r="H17" s="32"/>
      <c r="I17" s="32"/>
      <c r="J17" s="32"/>
      <c r="K17" s="32">
        <v>447</v>
      </c>
      <c r="L17" s="32">
        <v>37140.88</v>
      </c>
      <c r="M17" s="32">
        <v>1145150.63</v>
      </c>
      <c r="N17" s="32">
        <v>809</v>
      </c>
      <c r="O17" s="32">
        <v>66542.681</v>
      </c>
      <c r="P17" s="32">
        <v>1807051.42</v>
      </c>
      <c r="Q17" s="32">
        <v>1257</v>
      </c>
      <c r="R17" s="32">
        <v>103764.762</v>
      </c>
      <c r="S17" s="32">
        <v>2953633.31</v>
      </c>
    </row>
    <row r="18" spans="4:19" ht="12.75">
      <c r="D18" s="20" t="s">
        <v>394</v>
      </c>
      <c r="E18" s="32"/>
      <c r="F18" s="32"/>
      <c r="G18" s="32"/>
      <c r="H18" s="32">
        <v>1</v>
      </c>
      <c r="I18" s="32">
        <v>22.346</v>
      </c>
      <c r="J18" s="32">
        <v>582.9</v>
      </c>
      <c r="K18" s="32"/>
      <c r="L18" s="32"/>
      <c r="M18" s="32"/>
      <c r="N18" s="32">
        <v>11</v>
      </c>
      <c r="O18" s="32">
        <v>234.361</v>
      </c>
      <c r="P18" s="32">
        <v>6874.98</v>
      </c>
      <c r="Q18" s="32">
        <v>12</v>
      </c>
      <c r="R18" s="32">
        <v>256.707</v>
      </c>
      <c r="S18" s="32">
        <v>7457.88</v>
      </c>
    </row>
    <row r="19" spans="1:19" ht="12.75">
      <c r="A19" s="7" t="s">
        <v>363</v>
      </c>
      <c r="B19" s="30" t="s">
        <v>7</v>
      </c>
      <c r="D19" s="20" t="s">
        <v>395</v>
      </c>
      <c r="E19" s="32">
        <v>2</v>
      </c>
      <c r="F19" s="32">
        <v>199.043</v>
      </c>
      <c r="G19" s="32">
        <v>3020.88</v>
      </c>
      <c r="H19" s="32">
        <v>2</v>
      </c>
      <c r="I19" s="32">
        <v>220.578</v>
      </c>
      <c r="J19" s="32">
        <v>9366.66</v>
      </c>
      <c r="K19" s="32">
        <v>73</v>
      </c>
      <c r="L19" s="32">
        <v>7108.289</v>
      </c>
      <c r="M19" s="32">
        <v>232218.8</v>
      </c>
      <c r="N19" s="32">
        <v>24</v>
      </c>
      <c r="O19" s="32">
        <v>2414.645</v>
      </c>
      <c r="P19" s="32">
        <v>80608.94</v>
      </c>
      <c r="Q19" s="32">
        <v>101</v>
      </c>
      <c r="R19" s="32">
        <v>9942.555</v>
      </c>
      <c r="S19" s="32">
        <v>325215.28</v>
      </c>
    </row>
    <row r="20" spans="1:19" ht="12.75">
      <c r="A20" s="7" t="s">
        <v>364</v>
      </c>
      <c r="B20" s="30" t="s">
        <v>7</v>
      </c>
      <c r="D20" s="20" t="s">
        <v>396</v>
      </c>
      <c r="E20" s="32">
        <v>192</v>
      </c>
      <c r="F20" s="32">
        <v>16775.917</v>
      </c>
      <c r="G20" s="32">
        <v>443366.92</v>
      </c>
      <c r="H20" s="32">
        <v>74</v>
      </c>
      <c r="I20" s="32">
        <v>7439.708</v>
      </c>
      <c r="J20" s="32">
        <v>265812.8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266</v>
      </c>
      <c r="R20" s="32">
        <v>24215.625</v>
      </c>
      <c r="S20" s="32">
        <v>709179.72</v>
      </c>
    </row>
    <row r="21" spans="1:19" ht="12.75">
      <c r="A21" s="7" t="s">
        <v>357</v>
      </c>
      <c r="B21" s="30" t="s">
        <v>7</v>
      </c>
      <c r="D21" s="20" t="s">
        <v>397</v>
      </c>
      <c r="E21" s="32">
        <v>2960</v>
      </c>
      <c r="F21" s="32">
        <v>293769.453</v>
      </c>
      <c r="G21" s="32">
        <v>11731367.48</v>
      </c>
      <c r="H21" s="32">
        <v>5651</v>
      </c>
      <c r="I21" s="32">
        <v>564799.28</v>
      </c>
      <c r="J21" s="32">
        <v>17961017.19</v>
      </c>
      <c r="K21" s="32">
        <v>2768</v>
      </c>
      <c r="L21" s="32">
        <v>288309.467</v>
      </c>
      <c r="M21" s="32">
        <v>6509756.02</v>
      </c>
      <c r="N21" s="32">
        <v>2785</v>
      </c>
      <c r="O21" s="32">
        <v>292309.752</v>
      </c>
      <c r="P21" s="32">
        <v>7505033.66</v>
      </c>
      <c r="Q21" s="32">
        <v>14164</v>
      </c>
      <c r="R21" s="32">
        <v>1439187.952</v>
      </c>
      <c r="S21" s="32">
        <v>43707174.35</v>
      </c>
    </row>
    <row r="22" spans="1:19" ht="12.75">
      <c r="A22" s="7" t="s">
        <v>365</v>
      </c>
      <c r="B22" s="30" t="s">
        <v>7</v>
      </c>
      <c r="C22" s="3"/>
      <c r="D22" s="20" t="s">
        <v>398</v>
      </c>
      <c r="E22" s="32"/>
      <c r="F22" s="32"/>
      <c r="G22" s="32"/>
      <c r="H22" s="32">
        <v>488</v>
      </c>
      <c r="I22" s="32">
        <v>33210.772</v>
      </c>
      <c r="J22" s="32">
        <v>418006.15</v>
      </c>
      <c r="K22" s="32">
        <v>13</v>
      </c>
      <c r="L22" s="32">
        <v>1257.5</v>
      </c>
      <c r="M22" s="32">
        <v>6668.09</v>
      </c>
      <c r="N22" s="32">
        <v>1</v>
      </c>
      <c r="O22" s="32">
        <v>22</v>
      </c>
      <c r="P22" s="32">
        <v>429.25</v>
      </c>
      <c r="Q22" s="32">
        <f>492+10</f>
        <v>502</v>
      </c>
      <c r="R22" s="32">
        <f>34426.094+64.178</f>
        <v>34490.272</v>
      </c>
      <c r="S22" s="32">
        <f>372997.06+52106.43</f>
        <v>425103.49</v>
      </c>
    </row>
    <row r="23" spans="1:19" ht="12.75">
      <c r="A23" s="7" t="s">
        <v>366</v>
      </c>
      <c r="B23" s="30" t="s">
        <v>7</v>
      </c>
      <c r="C23" s="3"/>
      <c r="D23" s="20" t="s">
        <v>399</v>
      </c>
      <c r="E23" s="32">
        <v>2009</v>
      </c>
      <c r="F23" s="32">
        <v>189350.331</v>
      </c>
      <c r="G23" s="32">
        <v>2115734.64</v>
      </c>
      <c r="H23" s="32">
        <v>11659</v>
      </c>
      <c r="I23" s="32">
        <v>1176266.261</v>
      </c>
      <c r="J23" s="32">
        <v>17449786.76</v>
      </c>
      <c r="K23" s="32">
        <v>1954</v>
      </c>
      <c r="L23" s="32">
        <v>179580.094</v>
      </c>
      <c r="M23" s="32">
        <v>3254746.81</v>
      </c>
      <c r="N23" s="32">
        <v>350</v>
      </c>
      <c r="O23" s="32">
        <v>34583.799</v>
      </c>
      <c r="P23" s="32">
        <v>569748.19</v>
      </c>
      <c r="Q23" s="32">
        <v>15972</v>
      </c>
      <c r="R23" s="32">
        <v>1579780.485</v>
      </c>
      <c r="S23" s="32">
        <v>23390016.4</v>
      </c>
    </row>
    <row r="24" spans="1:19" ht="12.75">
      <c r="A24" s="7" t="s">
        <v>70</v>
      </c>
      <c r="B24" s="30" t="s">
        <v>7</v>
      </c>
      <c r="D24" s="20" t="s">
        <v>400</v>
      </c>
      <c r="E24" s="32">
        <v>1599</v>
      </c>
      <c r="F24" s="32">
        <v>157197.467</v>
      </c>
      <c r="G24" s="32">
        <v>1213535.02</v>
      </c>
      <c r="H24" s="32">
        <v>11453</v>
      </c>
      <c r="I24" s="32">
        <v>1162896.011</v>
      </c>
      <c r="J24" s="32">
        <v>16794112.72</v>
      </c>
      <c r="K24" s="32">
        <v>5</v>
      </c>
      <c r="L24" s="32">
        <v>450</v>
      </c>
      <c r="M24" s="32">
        <v>10424.06</v>
      </c>
      <c r="N24" s="32">
        <v>215</v>
      </c>
      <c r="O24" s="32">
        <v>22013.084</v>
      </c>
      <c r="P24" s="32">
        <v>331941.85</v>
      </c>
      <c r="Q24" s="32">
        <v>13272</v>
      </c>
      <c r="R24" s="32">
        <v>1342556.562</v>
      </c>
      <c r="S24" s="32">
        <v>18350013.65</v>
      </c>
    </row>
    <row r="25" spans="1:19" ht="12.75">
      <c r="A25" s="7" t="s">
        <v>367</v>
      </c>
      <c r="B25" s="30" t="s">
        <v>7</v>
      </c>
      <c r="D25" s="20" t="s">
        <v>401</v>
      </c>
      <c r="E25" s="32"/>
      <c r="F25" s="32"/>
      <c r="G25" s="32"/>
      <c r="H25" s="32">
        <v>52</v>
      </c>
      <c r="I25" s="32">
        <v>2847.364</v>
      </c>
      <c r="J25" s="32">
        <v>107833.33</v>
      </c>
      <c r="K25" s="32"/>
      <c r="L25" s="32"/>
      <c r="M25" s="32"/>
      <c r="N25" s="32">
        <v>71</v>
      </c>
      <c r="O25" s="32">
        <v>5910.584</v>
      </c>
      <c r="P25" s="32">
        <v>178649.97</v>
      </c>
      <c r="Q25" s="32">
        <v>123</v>
      </c>
      <c r="R25" s="32">
        <v>8757.948</v>
      </c>
      <c r="S25" s="32">
        <v>286483.3</v>
      </c>
    </row>
    <row r="26" spans="1:19" ht="12.75">
      <c r="A26" s="7" t="s">
        <v>368</v>
      </c>
      <c r="B26" s="30" t="s">
        <v>7</v>
      </c>
      <c r="C26" s="3"/>
      <c r="D26" s="20" t="s">
        <v>402</v>
      </c>
      <c r="E26" s="32"/>
      <c r="F26" s="32"/>
      <c r="G26" s="32"/>
      <c r="H26" s="32">
        <v>4</v>
      </c>
      <c r="I26" s="32">
        <v>82.731</v>
      </c>
      <c r="J26" s="32">
        <v>2191.58</v>
      </c>
      <c r="K26" s="32">
        <v>171</v>
      </c>
      <c r="L26" s="32">
        <v>2040.881</v>
      </c>
      <c r="M26" s="32">
        <v>36904.49</v>
      </c>
      <c r="N26" s="32">
        <v>415</v>
      </c>
      <c r="O26" s="32">
        <v>8549.147</v>
      </c>
      <c r="P26" s="32">
        <v>135647.15</v>
      </c>
      <c r="Q26" s="32">
        <v>590</v>
      </c>
      <c r="R26" s="32">
        <v>10672.759</v>
      </c>
      <c r="S26" s="32">
        <v>174743.22</v>
      </c>
    </row>
    <row r="27" spans="1:19" ht="12.75">
      <c r="A27" s="7" t="s">
        <v>369</v>
      </c>
      <c r="B27" s="30" t="s">
        <v>7</v>
      </c>
      <c r="D27" s="20" t="s">
        <v>759</v>
      </c>
      <c r="E27" s="32"/>
      <c r="F27" s="32"/>
      <c r="G27" s="32"/>
      <c r="H27" s="32"/>
      <c r="I27" s="32"/>
      <c r="J27" s="32"/>
      <c r="K27" s="32"/>
      <c r="L27" s="32"/>
      <c r="M27" s="32"/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 ht="12.75">
      <c r="A28" s="7" t="s">
        <v>361</v>
      </c>
      <c r="B28" s="30" t="s">
        <v>7</v>
      </c>
      <c r="D28" s="20" t="s">
        <v>403</v>
      </c>
      <c r="E28" s="32"/>
      <c r="F28" s="32"/>
      <c r="G28" s="32"/>
      <c r="H28" s="32">
        <v>91</v>
      </c>
      <c r="I28" s="32">
        <v>1730.102</v>
      </c>
      <c r="J28" s="32">
        <v>35597.93</v>
      </c>
      <c r="K28" s="32"/>
      <c r="L28" s="32"/>
      <c r="M28" s="32"/>
      <c r="N28" s="32">
        <v>91</v>
      </c>
      <c r="O28" s="32">
        <v>1877.871</v>
      </c>
      <c r="P28" s="32">
        <v>61814.82</v>
      </c>
      <c r="Q28" s="32">
        <v>182</v>
      </c>
      <c r="R28" s="32">
        <v>3607.973</v>
      </c>
      <c r="S28" s="32">
        <v>97412.75</v>
      </c>
    </row>
    <row r="29" spans="1:19" ht="12.75">
      <c r="A29" s="7" t="s">
        <v>354</v>
      </c>
      <c r="B29" s="30" t="s">
        <v>7</v>
      </c>
      <c r="C29" s="3"/>
      <c r="D29" s="20" t="s">
        <v>760</v>
      </c>
      <c r="E29" s="32"/>
      <c r="F29" s="32"/>
      <c r="G29" s="32"/>
      <c r="H29" s="32">
        <v>1</v>
      </c>
      <c r="I29" s="32">
        <v>20</v>
      </c>
      <c r="J29" s="32">
        <v>316.21</v>
      </c>
      <c r="K29" s="32"/>
      <c r="L29" s="32"/>
      <c r="M29" s="32"/>
      <c r="N29" s="32">
        <v>0</v>
      </c>
      <c r="O29" s="32">
        <v>0</v>
      </c>
      <c r="P29" s="32">
        <v>0</v>
      </c>
      <c r="Q29" s="32">
        <v>1</v>
      </c>
      <c r="R29" s="32">
        <v>20</v>
      </c>
      <c r="S29" s="32">
        <v>316.21</v>
      </c>
    </row>
    <row r="30" spans="1:19" ht="12.75">
      <c r="A30" s="7" t="s">
        <v>353</v>
      </c>
      <c r="B30" s="30" t="s">
        <v>7</v>
      </c>
      <c r="C30" s="3"/>
      <c r="D30" s="20" t="s">
        <v>404</v>
      </c>
      <c r="E30" s="32"/>
      <c r="F30" s="32"/>
      <c r="G30" s="32"/>
      <c r="H30" s="32">
        <v>44</v>
      </c>
      <c r="I30" s="32">
        <v>888.5</v>
      </c>
      <c r="J30" s="32">
        <v>13903.34</v>
      </c>
      <c r="K30" s="32"/>
      <c r="L30" s="32"/>
      <c r="M30" s="32"/>
      <c r="N30" s="32">
        <v>2</v>
      </c>
      <c r="O30" s="32">
        <v>41.316</v>
      </c>
      <c r="P30" s="32">
        <v>1251.68</v>
      </c>
      <c r="Q30" s="32">
        <v>46</v>
      </c>
      <c r="R30" s="32">
        <v>929.816</v>
      </c>
      <c r="S30" s="32">
        <v>15155.02</v>
      </c>
    </row>
    <row r="31" spans="1:19" ht="12.75">
      <c r="A31" s="7" t="s">
        <v>370</v>
      </c>
      <c r="B31" s="30" t="s">
        <v>7</v>
      </c>
      <c r="C31" s="3"/>
      <c r="D31" s="20" t="s">
        <v>405</v>
      </c>
      <c r="E31" s="32"/>
      <c r="F31" s="32"/>
      <c r="G31" s="32"/>
      <c r="H31" s="32"/>
      <c r="I31" s="32"/>
      <c r="J31" s="32"/>
      <c r="K31" s="32"/>
      <c r="L31" s="32"/>
      <c r="M31" s="32"/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1:19" ht="12.75">
      <c r="A32" s="7" t="s">
        <v>358</v>
      </c>
      <c r="B32" s="30" t="s">
        <v>7</v>
      </c>
      <c r="C32" s="3"/>
      <c r="D32" s="20" t="s">
        <v>740</v>
      </c>
      <c r="E32" s="32"/>
      <c r="F32" s="32"/>
      <c r="G32" s="32"/>
      <c r="H32" s="32">
        <v>44</v>
      </c>
      <c r="I32" s="32">
        <v>888.5</v>
      </c>
      <c r="J32" s="32">
        <v>13903.34</v>
      </c>
      <c r="K32" s="32"/>
      <c r="L32" s="32"/>
      <c r="M32" s="32"/>
      <c r="N32" s="32"/>
      <c r="O32" s="32"/>
      <c r="P32" s="32"/>
      <c r="Q32" s="32">
        <v>44</v>
      </c>
      <c r="R32" s="32">
        <v>888.5</v>
      </c>
      <c r="S32" s="32">
        <v>13903.34</v>
      </c>
    </row>
    <row r="33" spans="1:19" ht="12.75">
      <c r="A33" s="7" t="s">
        <v>371</v>
      </c>
      <c r="B33" s="30" t="s">
        <v>7</v>
      </c>
      <c r="C33" s="3"/>
      <c r="D33" s="20" t="s">
        <v>761</v>
      </c>
      <c r="E33" s="32"/>
      <c r="F33" s="32"/>
      <c r="G33" s="32"/>
      <c r="H33" s="32"/>
      <c r="I33" s="32"/>
      <c r="J33" s="32"/>
      <c r="K33" s="32"/>
      <c r="L33" s="32"/>
      <c r="M33" s="32"/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</row>
    <row r="34" spans="1:19" ht="12.75">
      <c r="A34" s="7" t="s">
        <v>372</v>
      </c>
      <c r="B34" s="30" t="s">
        <v>7</v>
      </c>
      <c r="C34" s="3"/>
      <c r="D34" s="20" t="s">
        <v>406</v>
      </c>
      <c r="E34" s="32"/>
      <c r="F34" s="32"/>
      <c r="G34" s="32"/>
      <c r="H34" s="32">
        <v>46</v>
      </c>
      <c r="I34" s="32">
        <v>821.602</v>
      </c>
      <c r="J34" s="32">
        <v>21378.38</v>
      </c>
      <c r="K34" s="32"/>
      <c r="L34" s="32"/>
      <c r="M34" s="32"/>
      <c r="N34" s="32">
        <v>89</v>
      </c>
      <c r="O34" s="32">
        <v>1836.555</v>
      </c>
      <c r="P34" s="32">
        <v>60563.14</v>
      </c>
      <c r="Q34" s="32">
        <v>135</v>
      </c>
      <c r="R34" s="32">
        <v>2658.157</v>
      </c>
      <c r="S34" s="32">
        <v>81941.52</v>
      </c>
    </row>
    <row r="35" spans="1:19" ht="12.75">
      <c r="A35" s="7" t="s">
        <v>373</v>
      </c>
      <c r="B35" s="30" t="s">
        <v>7</v>
      </c>
      <c r="D35" s="20" t="s">
        <v>407</v>
      </c>
      <c r="E35" s="32"/>
      <c r="F35" s="32"/>
      <c r="G35" s="32"/>
      <c r="H35" s="32">
        <v>7</v>
      </c>
      <c r="I35" s="32">
        <v>47.926</v>
      </c>
      <c r="J35" s="32">
        <v>8850.94</v>
      </c>
      <c r="K35" s="32"/>
      <c r="L35" s="32"/>
      <c r="M35" s="32"/>
      <c r="N35" s="32">
        <v>0</v>
      </c>
      <c r="O35" s="32">
        <v>0</v>
      </c>
      <c r="P35" s="32">
        <v>0</v>
      </c>
      <c r="Q35" s="32">
        <v>7</v>
      </c>
      <c r="R35" s="32">
        <v>47.926</v>
      </c>
      <c r="S35" s="32">
        <v>8850.94</v>
      </c>
    </row>
    <row r="36" spans="1:19" ht="12.75">
      <c r="A36" s="7" t="s">
        <v>374</v>
      </c>
      <c r="B36" s="30" t="s">
        <v>7</v>
      </c>
      <c r="D36" s="20" t="s">
        <v>408</v>
      </c>
      <c r="E36" s="32">
        <v>12</v>
      </c>
      <c r="F36" s="32">
        <v>1056.324</v>
      </c>
      <c r="G36" s="32">
        <v>58966.59</v>
      </c>
      <c r="H36" s="32">
        <v>230</v>
      </c>
      <c r="I36" s="32">
        <v>21030.164</v>
      </c>
      <c r="J36" s="32">
        <v>663939.06</v>
      </c>
      <c r="K36" s="32">
        <v>7</v>
      </c>
      <c r="L36" s="32">
        <v>285.18</v>
      </c>
      <c r="M36" s="32">
        <v>11239.41</v>
      </c>
      <c r="N36" s="32">
        <v>242</v>
      </c>
      <c r="O36" s="32">
        <v>23433.149</v>
      </c>
      <c r="P36" s="32">
        <v>681504.89</v>
      </c>
      <c r="Q36" s="32">
        <v>491</v>
      </c>
      <c r="R36" s="32">
        <v>45804.817</v>
      </c>
      <c r="S36" s="32">
        <v>1415649.95</v>
      </c>
    </row>
    <row r="37" spans="1:19" ht="12.75">
      <c r="A37" s="7" t="s">
        <v>375</v>
      </c>
      <c r="B37" s="30" t="s">
        <v>7</v>
      </c>
      <c r="D37" s="20" t="s">
        <v>409</v>
      </c>
      <c r="E37" s="32"/>
      <c r="F37" s="32"/>
      <c r="G37" s="32"/>
      <c r="H37" s="32"/>
      <c r="I37" s="32"/>
      <c r="J37" s="32"/>
      <c r="K37" s="32"/>
      <c r="L37" s="32"/>
      <c r="M37" s="32"/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</row>
    <row r="38" spans="1:19" ht="12.75">
      <c r="A38" s="7" t="s">
        <v>376</v>
      </c>
      <c r="B38" s="30" t="s">
        <v>7</v>
      </c>
      <c r="D38" s="20" t="s">
        <v>410</v>
      </c>
      <c r="E38" s="32"/>
      <c r="F38" s="32"/>
      <c r="G38" s="32"/>
      <c r="H38" s="32"/>
      <c r="I38" s="32"/>
      <c r="J38" s="32"/>
      <c r="K38" s="32"/>
      <c r="L38" s="32"/>
      <c r="M38" s="32"/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1:19" ht="12.75">
      <c r="A39" s="7" t="s">
        <v>377</v>
      </c>
      <c r="B39" s="30" t="s">
        <v>7</v>
      </c>
      <c r="D39" s="20" t="s">
        <v>762</v>
      </c>
      <c r="E39" s="32"/>
      <c r="F39" s="32"/>
      <c r="G39" s="32"/>
      <c r="H39" s="32"/>
      <c r="I39" s="32"/>
      <c r="J39" s="32"/>
      <c r="K39" s="32"/>
      <c r="L39" s="32"/>
      <c r="M39" s="32"/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</row>
    <row r="40" spans="1:19" ht="12.75">
      <c r="A40" s="7" t="s">
        <v>378</v>
      </c>
      <c r="B40" s="30" t="s">
        <v>7</v>
      </c>
      <c r="D40" s="20" t="s">
        <v>411</v>
      </c>
      <c r="E40" s="32">
        <v>12</v>
      </c>
      <c r="F40" s="32">
        <v>1056.324</v>
      </c>
      <c r="G40" s="32">
        <v>58966.59</v>
      </c>
      <c r="H40" s="32">
        <v>228</v>
      </c>
      <c r="I40" s="32">
        <v>20987.856</v>
      </c>
      <c r="J40" s="32">
        <v>662107.9</v>
      </c>
      <c r="K40" s="32">
        <v>7</v>
      </c>
      <c r="L40" s="32">
        <v>285.18</v>
      </c>
      <c r="M40" s="32">
        <v>11239.41</v>
      </c>
      <c r="N40" s="32">
        <v>242</v>
      </c>
      <c r="O40" s="32">
        <v>23433.149</v>
      </c>
      <c r="P40" s="32">
        <v>681504.89</v>
      </c>
      <c r="Q40" s="32">
        <v>489</v>
      </c>
      <c r="R40" s="32">
        <v>45762.509</v>
      </c>
      <c r="S40" s="32">
        <v>1413818.79</v>
      </c>
    </row>
    <row r="41" spans="1:19" ht="12.75">
      <c r="A41" s="7" t="s">
        <v>76</v>
      </c>
      <c r="B41" s="30" t="s">
        <v>7</v>
      </c>
      <c r="D41" s="20" t="s">
        <v>412</v>
      </c>
      <c r="E41" s="32">
        <v>4</v>
      </c>
      <c r="F41" s="32">
        <v>383.865</v>
      </c>
      <c r="G41" s="32">
        <v>19864.17</v>
      </c>
      <c r="H41" s="32">
        <v>125</v>
      </c>
      <c r="I41" s="32">
        <v>11306.415</v>
      </c>
      <c r="J41" s="32">
        <v>489871.71</v>
      </c>
      <c r="K41" s="32">
        <v>6</v>
      </c>
      <c r="L41" s="32">
        <v>174.25</v>
      </c>
      <c r="M41" s="32">
        <v>7840.25</v>
      </c>
      <c r="N41" s="32">
        <v>54</v>
      </c>
      <c r="O41" s="32">
        <v>5129.92</v>
      </c>
      <c r="P41" s="32">
        <v>96613.67</v>
      </c>
      <c r="Q41" s="32">
        <v>189</v>
      </c>
      <c r="R41" s="32">
        <v>16994.45</v>
      </c>
      <c r="S41" s="32">
        <v>614189.8</v>
      </c>
    </row>
    <row r="42" spans="1:19" ht="12.75">
      <c r="A42" s="7" t="s">
        <v>379</v>
      </c>
      <c r="B42" s="30" t="s">
        <v>380</v>
      </c>
      <c r="D42" s="20" t="s">
        <v>413</v>
      </c>
      <c r="E42" s="32">
        <v>8</v>
      </c>
      <c r="F42" s="32">
        <v>672.459</v>
      </c>
      <c r="G42" s="32">
        <v>39102.42</v>
      </c>
      <c r="H42" s="32">
        <v>76</v>
      </c>
      <c r="I42" s="32">
        <v>7163.691</v>
      </c>
      <c r="J42" s="32">
        <v>112603.66</v>
      </c>
      <c r="K42" s="32">
        <v>1</v>
      </c>
      <c r="L42" s="32">
        <v>110.93</v>
      </c>
      <c r="M42" s="32">
        <v>3399.16</v>
      </c>
      <c r="N42" s="32">
        <v>70</v>
      </c>
      <c r="O42" s="32">
        <v>6999.784</v>
      </c>
      <c r="P42" s="32">
        <v>274822.61</v>
      </c>
      <c r="Q42" s="32">
        <v>155</v>
      </c>
      <c r="R42" s="32">
        <v>14946.864</v>
      </c>
      <c r="S42" s="32">
        <v>429927.85</v>
      </c>
    </row>
    <row r="43" spans="1:19" ht="12.75">
      <c r="A43" s="7" t="s">
        <v>381</v>
      </c>
      <c r="B43" s="30" t="s">
        <v>7</v>
      </c>
      <c r="D43" s="20" t="s">
        <v>414</v>
      </c>
      <c r="E43" s="32"/>
      <c r="F43" s="32"/>
      <c r="G43" s="32"/>
      <c r="H43" s="32">
        <v>2</v>
      </c>
      <c r="I43" s="32">
        <v>42.308</v>
      </c>
      <c r="J43" s="32">
        <v>1831.16</v>
      </c>
      <c r="K43" s="32"/>
      <c r="L43" s="32"/>
      <c r="M43" s="32"/>
      <c r="N43" s="32">
        <v>0</v>
      </c>
      <c r="O43" s="32">
        <v>0</v>
      </c>
      <c r="P43" s="32">
        <v>0</v>
      </c>
      <c r="Q43" s="32">
        <v>2</v>
      </c>
      <c r="R43" s="32">
        <v>42.308</v>
      </c>
      <c r="S43" s="32">
        <v>1831.16</v>
      </c>
    </row>
    <row r="44" spans="4:19" ht="12.75">
      <c r="D44" s="20" t="s">
        <v>415</v>
      </c>
      <c r="E44" s="32"/>
      <c r="F44" s="32"/>
      <c r="G44" s="32"/>
      <c r="H44" s="32">
        <v>1</v>
      </c>
      <c r="I44" s="32">
        <v>21.124</v>
      </c>
      <c r="J44" s="32">
        <v>1306.24</v>
      </c>
      <c r="K44" s="32"/>
      <c r="L44" s="32"/>
      <c r="M44" s="32"/>
      <c r="N44" s="32">
        <v>0</v>
      </c>
      <c r="O44" s="32">
        <v>0</v>
      </c>
      <c r="P44" s="32">
        <v>0</v>
      </c>
      <c r="Q44" s="32">
        <v>1</v>
      </c>
      <c r="R44" s="32">
        <v>21.124</v>
      </c>
      <c r="S44" s="32">
        <v>1306.24</v>
      </c>
    </row>
    <row r="45" spans="4:19" ht="12.75">
      <c r="D45" s="20" t="s">
        <v>416</v>
      </c>
      <c r="E45" s="32"/>
      <c r="F45" s="32"/>
      <c r="G45" s="32"/>
      <c r="H45" s="32">
        <v>1</v>
      </c>
      <c r="I45" s="32">
        <v>21.124</v>
      </c>
      <c r="J45" s="32">
        <v>1306.24</v>
      </c>
      <c r="K45" s="32"/>
      <c r="L45" s="32"/>
      <c r="M45" s="32"/>
      <c r="N45" s="32">
        <v>0</v>
      </c>
      <c r="O45" s="32">
        <v>0</v>
      </c>
      <c r="P45" s="32">
        <v>0</v>
      </c>
      <c r="Q45" s="32">
        <v>1</v>
      </c>
      <c r="R45" s="32">
        <v>21.124</v>
      </c>
      <c r="S45" s="32">
        <v>1306.24</v>
      </c>
    </row>
    <row r="46" spans="4:19" ht="12.75">
      <c r="D46" s="20" t="s">
        <v>417</v>
      </c>
      <c r="E46" s="32"/>
      <c r="F46" s="32"/>
      <c r="G46" s="32"/>
      <c r="H46" s="32">
        <v>8</v>
      </c>
      <c r="I46" s="32">
        <v>737.113</v>
      </c>
      <c r="J46" s="32">
        <v>6197.91</v>
      </c>
      <c r="K46" s="32">
        <v>85</v>
      </c>
      <c r="L46" s="32">
        <v>7579.242</v>
      </c>
      <c r="M46" s="32">
        <v>271467.26</v>
      </c>
      <c r="N46" s="32">
        <v>24</v>
      </c>
      <c r="O46" s="32">
        <v>1292.111</v>
      </c>
      <c r="P46" s="32">
        <v>36542.96</v>
      </c>
      <c r="Q46" s="32">
        <v>117</v>
      </c>
      <c r="R46" s="32">
        <v>9608.466</v>
      </c>
      <c r="S46" s="32">
        <v>314208.13</v>
      </c>
    </row>
    <row r="47" spans="4:19" ht="12.75">
      <c r="D47" s="20" t="s">
        <v>418</v>
      </c>
      <c r="E47" s="32"/>
      <c r="F47" s="32"/>
      <c r="G47" s="32"/>
      <c r="H47" s="32">
        <v>8</v>
      </c>
      <c r="I47" s="32">
        <v>737.113</v>
      </c>
      <c r="J47" s="32">
        <v>6197.91</v>
      </c>
      <c r="K47" s="32">
        <v>85</v>
      </c>
      <c r="L47" s="32">
        <v>7579.242</v>
      </c>
      <c r="M47" s="32">
        <v>271467.26</v>
      </c>
      <c r="N47" s="32">
        <v>24</v>
      </c>
      <c r="O47" s="32">
        <v>1292.111</v>
      </c>
      <c r="P47" s="32">
        <v>36542.92</v>
      </c>
      <c r="Q47" s="32">
        <v>117</v>
      </c>
      <c r="R47" s="32">
        <v>9608.466</v>
      </c>
      <c r="S47" s="32">
        <v>314208.09</v>
      </c>
    </row>
    <row r="48" spans="4:19" ht="12.75">
      <c r="D48" s="20" t="s">
        <v>419</v>
      </c>
      <c r="E48" s="32"/>
      <c r="F48" s="32"/>
      <c r="G48" s="32"/>
      <c r="H48" s="32">
        <v>2</v>
      </c>
      <c r="I48" s="32">
        <v>33.372</v>
      </c>
      <c r="J48" s="32">
        <v>1144.73</v>
      </c>
      <c r="K48" s="32">
        <v>4</v>
      </c>
      <c r="L48" s="32">
        <v>56.716</v>
      </c>
      <c r="M48" s="32">
        <v>1900.18</v>
      </c>
      <c r="N48" s="32">
        <v>1</v>
      </c>
      <c r="O48" s="32">
        <v>20.538</v>
      </c>
      <c r="P48" s="32">
        <v>1234.11</v>
      </c>
      <c r="Q48" s="32">
        <v>7</v>
      </c>
      <c r="R48" s="32">
        <v>110.626</v>
      </c>
      <c r="S48" s="32">
        <v>4279.02</v>
      </c>
    </row>
    <row r="49" spans="4:19" ht="12.75">
      <c r="D49" s="20" t="s">
        <v>741</v>
      </c>
      <c r="E49" s="32"/>
      <c r="F49" s="32"/>
      <c r="G49" s="32"/>
      <c r="H49" s="32">
        <v>2</v>
      </c>
      <c r="I49" s="32">
        <v>33.372</v>
      </c>
      <c r="J49" s="32">
        <v>1144.73</v>
      </c>
      <c r="K49" s="32"/>
      <c r="L49" s="32"/>
      <c r="M49" s="32"/>
      <c r="N49" s="32">
        <v>1</v>
      </c>
      <c r="O49" s="32">
        <v>20.538</v>
      </c>
      <c r="P49" s="32">
        <v>1234.11</v>
      </c>
      <c r="Q49" s="32">
        <v>3</v>
      </c>
      <c r="R49" s="32">
        <v>53.91</v>
      </c>
      <c r="S49" s="32">
        <v>2378.84</v>
      </c>
    </row>
    <row r="50" spans="4:19" ht="12.75">
      <c r="D50" s="20" t="s">
        <v>763</v>
      </c>
      <c r="E50" s="32"/>
      <c r="F50" s="32"/>
      <c r="G50" s="32"/>
      <c r="H50" s="32">
        <v>2</v>
      </c>
      <c r="I50" s="32">
        <v>33.372</v>
      </c>
      <c r="J50" s="32">
        <v>1144.73</v>
      </c>
      <c r="K50" s="32"/>
      <c r="L50" s="32"/>
      <c r="M50" s="32"/>
      <c r="N50" s="32">
        <v>1</v>
      </c>
      <c r="O50" s="32">
        <v>20.538</v>
      </c>
      <c r="P50" s="32">
        <v>1234.11</v>
      </c>
      <c r="Q50" s="32">
        <v>3</v>
      </c>
      <c r="R50" s="32">
        <v>53.91</v>
      </c>
      <c r="S50" s="32">
        <v>2378.84</v>
      </c>
    </row>
    <row r="51" spans="4:19" ht="12.75">
      <c r="D51" s="20" t="s">
        <v>420</v>
      </c>
      <c r="E51" s="32"/>
      <c r="F51" s="32"/>
      <c r="G51" s="32"/>
      <c r="H51" s="32"/>
      <c r="I51" s="32"/>
      <c r="J51" s="32"/>
      <c r="K51" s="32">
        <v>4</v>
      </c>
      <c r="L51" s="32">
        <v>56.716</v>
      </c>
      <c r="M51" s="32">
        <v>1900.18</v>
      </c>
      <c r="N51" s="32">
        <v>0</v>
      </c>
      <c r="O51" s="32">
        <v>0</v>
      </c>
      <c r="P51" s="32">
        <v>0</v>
      </c>
      <c r="Q51" s="32">
        <v>4</v>
      </c>
      <c r="R51" s="32">
        <v>56.716</v>
      </c>
      <c r="S51" s="32">
        <v>1900.18</v>
      </c>
    </row>
    <row r="52" spans="4:19" ht="12.75">
      <c r="D52" s="20" t="s">
        <v>421</v>
      </c>
      <c r="E52" s="32"/>
      <c r="F52" s="32"/>
      <c r="G52" s="32"/>
      <c r="H52" s="32"/>
      <c r="I52" s="32"/>
      <c r="J52" s="32"/>
      <c r="K52" s="32">
        <v>2</v>
      </c>
      <c r="L52" s="32">
        <v>42.126</v>
      </c>
      <c r="M52" s="32">
        <v>582.94</v>
      </c>
      <c r="N52" s="32">
        <v>8</v>
      </c>
      <c r="O52" s="32">
        <v>232.714</v>
      </c>
      <c r="P52" s="32">
        <v>8773.47</v>
      </c>
      <c r="Q52" s="32">
        <v>10</v>
      </c>
      <c r="R52" s="32">
        <v>274.84</v>
      </c>
      <c r="S52" s="32">
        <v>9356.41</v>
      </c>
    </row>
    <row r="53" spans="4:19" ht="12.75">
      <c r="D53" s="20" t="s">
        <v>422</v>
      </c>
      <c r="E53" s="32"/>
      <c r="F53" s="32"/>
      <c r="G53" s="32"/>
      <c r="H53" s="32"/>
      <c r="I53" s="32"/>
      <c r="J53" s="32"/>
      <c r="K53" s="32">
        <v>2</v>
      </c>
      <c r="L53" s="32">
        <v>42.126</v>
      </c>
      <c r="M53" s="32">
        <v>582.94</v>
      </c>
      <c r="N53" s="32">
        <v>8</v>
      </c>
      <c r="O53" s="32">
        <v>232.714</v>
      </c>
      <c r="P53" s="32">
        <v>8773.47</v>
      </c>
      <c r="Q53" s="32">
        <v>10</v>
      </c>
      <c r="R53" s="32">
        <v>274.84</v>
      </c>
      <c r="S53" s="32">
        <v>9356.41</v>
      </c>
    </row>
    <row r="54" spans="4:19" ht="12.75">
      <c r="D54" s="20" t="s">
        <v>423</v>
      </c>
      <c r="E54" s="32"/>
      <c r="F54" s="32"/>
      <c r="G54" s="32"/>
      <c r="H54" s="32"/>
      <c r="I54" s="32"/>
      <c r="J54" s="32"/>
      <c r="K54" s="32">
        <v>2</v>
      </c>
      <c r="L54" s="32">
        <v>42.126</v>
      </c>
      <c r="M54" s="32">
        <v>582.94</v>
      </c>
      <c r="N54" s="32">
        <v>6</v>
      </c>
      <c r="O54" s="32">
        <v>204.15</v>
      </c>
      <c r="P54" s="32">
        <v>7413.36</v>
      </c>
      <c r="Q54" s="32">
        <v>8</v>
      </c>
      <c r="R54" s="32">
        <v>246.276</v>
      </c>
      <c r="S54" s="32">
        <v>7996.3</v>
      </c>
    </row>
    <row r="55" spans="4:19" ht="12.75">
      <c r="D55" s="20" t="s">
        <v>232</v>
      </c>
      <c r="E55" s="32"/>
      <c r="F55" s="32"/>
      <c r="G55" s="32"/>
      <c r="H55" s="32"/>
      <c r="I55" s="32"/>
      <c r="J55" s="32"/>
      <c r="K55" s="32">
        <v>2</v>
      </c>
      <c r="L55" s="32">
        <v>141.03</v>
      </c>
      <c r="M55" s="32">
        <v>1172.31</v>
      </c>
      <c r="N55" s="32">
        <v>72</v>
      </c>
      <c r="O55" s="32">
        <v>6334.31</v>
      </c>
      <c r="P55" s="32">
        <v>118886.88</v>
      </c>
      <c r="Q55" s="32">
        <v>74</v>
      </c>
      <c r="R55" s="32">
        <v>6475.34</v>
      </c>
      <c r="S55" s="32">
        <v>120059.19</v>
      </c>
    </row>
    <row r="56" spans="4:19" ht="12.75">
      <c r="D56" s="20" t="s">
        <v>742</v>
      </c>
      <c r="E56" s="32"/>
      <c r="F56" s="32"/>
      <c r="G56" s="32"/>
      <c r="H56" s="32"/>
      <c r="I56" s="32"/>
      <c r="J56" s="32"/>
      <c r="K56" s="32"/>
      <c r="L56" s="32"/>
      <c r="M56" s="32"/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</row>
    <row r="57" spans="4:19" ht="12.75">
      <c r="D57" s="20" t="s">
        <v>424</v>
      </c>
      <c r="E57" s="32"/>
      <c r="F57" s="32"/>
      <c r="G57" s="32"/>
      <c r="H57" s="32"/>
      <c r="I57" s="32"/>
      <c r="J57" s="32"/>
      <c r="K57" s="32"/>
      <c r="L57" s="32"/>
      <c r="M57" s="32"/>
      <c r="N57" s="32">
        <v>7</v>
      </c>
      <c r="O57" s="32">
        <v>541.126</v>
      </c>
      <c r="P57" s="32">
        <v>11670.02</v>
      </c>
      <c r="Q57" s="32">
        <v>7</v>
      </c>
      <c r="R57" s="32">
        <v>541.126</v>
      </c>
      <c r="S57" s="32">
        <v>11670.02</v>
      </c>
    </row>
    <row r="58" spans="4:19" ht="12.75">
      <c r="D58" s="20" t="s">
        <v>425</v>
      </c>
      <c r="E58" s="32"/>
      <c r="F58" s="32"/>
      <c r="G58" s="32"/>
      <c r="H58" s="32"/>
      <c r="I58" s="32"/>
      <c r="J58" s="32"/>
      <c r="K58" s="32"/>
      <c r="L58" s="32"/>
      <c r="M58" s="32"/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</row>
    <row r="59" spans="4:19" ht="12.75">
      <c r="D59" s="20" t="s">
        <v>426</v>
      </c>
      <c r="E59" s="32"/>
      <c r="F59" s="32"/>
      <c r="G59" s="32"/>
      <c r="H59" s="32"/>
      <c r="I59" s="32"/>
      <c r="J59" s="32"/>
      <c r="K59" s="32"/>
      <c r="L59" s="32"/>
      <c r="M59" s="32"/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</row>
    <row r="60" spans="4:19" ht="12.75">
      <c r="D60" s="20" t="s">
        <v>427</v>
      </c>
      <c r="E60" s="32"/>
      <c r="F60" s="32"/>
      <c r="G60" s="32"/>
      <c r="H60" s="32"/>
      <c r="I60" s="32"/>
      <c r="J60" s="32"/>
      <c r="K60" s="32"/>
      <c r="L60" s="32"/>
      <c r="M60" s="32"/>
      <c r="N60" s="32">
        <v>47</v>
      </c>
      <c r="O60" s="32">
        <v>4308.011</v>
      </c>
      <c r="P60" s="32">
        <v>70925.33</v>
      </c>
      <c r="Q60" s="32">
        <v>47</v>
      </c>
      <c r="R60" s="32">
        <v>4308.011</v>
      </c>
      <c r="S60" s="32">
        <v>70925.33</v>
      </c>
    </row>
    <row r="61" spans="4:19" ht="12.75">
      <c r="D61" s="20" t="s">
        <v>428</v>
      </c>
      <c r="E61" s="32"/>
      <c r="F61" s="32"/>
      <c r="G61" s="32"/>
      <c r="H61" s="32"/>
      <c r="I61" s="32"/>
      <c r="J61" s="32"/>
      <c r="K61" s="32">
        <v>2</v>
      </c>
      <c r="L61" s="32">
        <v>141.03</v>
      </c>
      <c r="M61" s="32">
        <v>1172.31</v>
      </c>
      <c r="N61" s="32">
        <v>18</v>
      </c>
      <c r="O61" s="32">
        <v>1485.173</v>
      </c>
      <c r="P61" s="32">
        <v>36291.53</v>
      </c>
      <c r="Q61" s="32">
        <v>20</v>
      </c>
      <c r="R61" s="32">
        <v>1626.203</v>
      </c>
      <c r="S61" s="32">
        <v>37463.84</v>
      </c>
    </row>
    <row r="62" spans="4:19" ht="12.75">
      <c r="D62" s="20" t="s">
        <v>233</v>
      </c>
      <c r="E62" s="32"/>
      <c r="F62" s="32"/>
      <c r="G62" s="32"/>
      <c r="H62" s="32"/>
      <c r="I62" s="32"/>
      <c r="J62" s="32"/>
      <c r="K62" s="32">
        <v>16325</v>
      </c>
      <c r="L62" s="32">
        <v>1946586.768</v>
      </c>
      <c r="M62" s="32">
        <v>9322293.12</v>
      </c>
      <c r="N62" s="32">
        <v>955</v>
      </c>
      <c r="O62" s="32">
        <v>97639.801</v>
      </c>
      <c r="P62" s="32">
        <v>1598032.32</v>
      </c>
      <c r="Q62" s="32">
        <v>17280</v>
      </c>
      <c r="R62" s="32">
        <v>2044226.569</v>
      </c>
      <c r="S62" s="32">
        <v>10920325.44</v>
      </c>
    </row>
    <row r="63" spans="4:19" ht="12.75">
      <c r="D63" s="20" t="s">
        <v>429</v>
      </c>
      <c r="E63" s="32"/>
      <c r="F63" s="32"/>
      <c r="G63" s="32"/>
      <c r="H63" s="32"/>
      <c r="I63" s="32"/>
      <c r="J63" s="32"/>
      <c r="K63" s="32"/>
      <c r="L63" s="32"/>
      <c r="M63" s="32"/>
      <c r="N63" s="32">
        <v>16</v>
      </c>
      <c r="O63" s="32">
        <v>1548.9</v>
      </c>
      <c r="P63" s="32">
        <v>39015.55</v>
      </c>
      <c r="Q63" s="32">
        <v>16</v>
      </c>
      <c r="R63" s="32">
        <v>1548.9</v>
      </c>
      <c r="S63" s="32">
        <v>39015.55</v>
      </c>
    </row>
    <row r="64" spans="4:19" ht="12.75">
      <c r="D64" s="20" t="s">
        <v>430</v>
      </c>
      <c r="E64" s="32"/>
      <c r="F64" s="32"/>
      <c r="G64" s="32"/>
      <c r="H64" s="32"/>
      <c r="I64" s="32"/>
      <c r="J64" s="32"/>
      <c r="K64" s="32"/>
      <c r="L64" s="32"/>
      <c r="M64" s="32"/>
      <c r="N64" s="32">
        <v>16</v>
      </c>
      <c r="O64" s="32">
        <v>1548.9</v>
      </c>
      <c r="P64" s="32">
        <v>39015.55</v>
      </c>
      <c r="Q64" s="32">
        <v>16</v>
      </c>
      <c r="R64" s="32">
        <v>1548.9</v>
      </c>
      <c r="S64" s="32">
        <v>39015.55</v>
      </c>
    </row>
    <row r="65" spans="4:19" ht="12.75">
      <c r="D65" s="20" t="s">
        <v>431</v>
      </c>
      <c r="E65" s="32"/>
      <c r="F65" s="32"/>
      <c r="G65" s="32"/>
      <c r="H65" s="32"/>
      <c r="I65" s="32"/>
      <c r="J65" s="32"/>
      <c r="K65" s="32">
        <v>16325</v>
      </c>
      <c r="L65" s="32">
        <v>1946586.768</v>
      </c>
      <c r="M65" s="32">
        <v>9322293.12</v>
      </c>
      <c r="N65" s="32">
        <v>939</v>
      </c>
      <c r="O65" s="32">
        <v>96090.901</v>
      </c>
      <c r="P65" s="32">
        <v>1559016.77</v>
      </c>
      <c r="Q65" s="32">
        <v>17264</v>
      </c>
      <c r="R65" s="32">
        <v>2042677.669</v>
      </c>
      <c r="S65" s="32">
        <v>10881309.89</v>
      </c>
    </row>
    <row r="66" spans="4:19" ht="12.75">
      <c r="D66" s="20" t="s">
        <v>432</v>
      </c>
      <c r="E66" s="32"/>
      <c r="F66" s="32"/>
      <c r="G66" s="32"/>
      <c r="H66" s="32"/>
      <c r="I66" s="32"/>
      <c r="J66" s="32"/>
      <c r="K66" s="32">
        <v>16325</v>
      </c>
      <c r="L66" s="32">
        <v>1946586.768</v>
      </c>
      <c r="M66" s="32">
        <v>9322293.12</v>
      </c>
      <c r="N66" s="32">
        <v>939</v>
      </c>
      <c r="O66" s="32">
        <v>96090.901</v>
      </c>
      <c r="P66" s="32">
        <v>1559016.77</v>
      </c>
      <c r="Q66" s="32">
        <v>17264</v>
      </c>
      <c r="R66" s="32">
        <v>2042677.669</v>
      </c>
      <c r="S66" s="32">
        <v>10881309.89</v>
      </c>
    </row>
    <row r="67" spans="4:19" ht="12.75">
      <c r="D67" s="20" t="s">
        <v>235</v>
      </c>
      <c r="E67" s="32">
        <v>8410</v>
      </c>
      <c r="F67" s="32">
        <v>800688.404</v>
      </c>
      <c r="G67" s="32">
        <v>26001081.16</v>
      </c>
      <c r="H67" s="32">
        <v>4888</v>
      </c>
      <c r="I67" s="32">
        <v>463736.249</v>
      </c>
      <c r="J67" s="32">
        <v>16215961.31</v>
      </c>
      <c r="K67" s="32">
        <v>3850</v>
      </c>
      <c r="L67" s="32">
        <v>359423.572</v>
      </c>
      <c r="M67" s="32">
        <v>6043316.98</v>
      </c>
      <c r="N67" s="32">
        <v>6604</v>
      </c>
      <c r="O67" s="32">
        <v>607865.966</v>
      </c>
      <c r="P67" s="32">
        <v>11134562.78</v>
      </c>
      <c r="Q67" s="32">
        <v>23752</v>
      </c>
      <c r="R67" s="32">
        <v>2231714.191</v>
      </c>
      <c r="S67" s="32">
        <v>59394922.23</v>
      </c>
    </row>
    <row r="68" spans="4:19" ht="12.75">
      <c r="D68" s="20" t="s">
        <v>433</v>
      </c>
      <c r="E68" s="32">
        <v>8410</v>
      </c>
      <c r="F68" s="32">
        <v>800688.404</v>
      </c>
      <c r="G68" s="32">
        <v>26001081.16</v>
      </c>
      <c r="H68" s="32">
        <v>4365</v>
      </c>
      <c r="I68" s="32">
        <v>423408.169</v>
      </c>
      <c r="J68" s="32">
        <v>15721122.13</v>
      </c>
      <c r="K68" s="32">
        <v>3850</v>
      </c>
      <c r="L68" s="32">
        <v>359423.572</v>
      </c>
      <c r="M68" s="32">
        <v>6043316.98</v>
      </c>
      <c r="N68" s="32">
        <v>6048</v>
      </c>
      <c r="O68" s="32">
        <v>564528.023</v>
      </c>
      <c r="P68" s="32">
        <v>10125142.3</v>
      </c>
      <c r="Q68" s="32">
        <v>22673</v>
      </c>
      <c r="R68" s="32">
        <v>2148048.168</v>
      </c>
      <c r="S68" s="32">
        <v>57890662.57</v>
      </c>
    </row>
    <row r="69" spans="4:19" ht="12.75">
      <c r="D69" s="20" t="s">
        <v>434</v>
      </c>
      <c r="E69" s="32"/>
      <c r="F69" s="32"/>
      <c r="G69" s="32"/>
      <c r="H69" s="32">
        <v>523</v>
      </c>
      <c r="I69" s="32">
        <v>40328.08</v>
      </c>
      <c r="J69" s="32">
        <v>494839.18</v>
      </c>
      <c r="K69" s="32"/>
      <c r="L69" s="32"/>
      <c r="M69" s="32"/>
      <c r="N69" s="32">
        <v>556</v>
      </c>
      <c r="O69" s="32">
        <v>43337.943</v>
      </c>
      <c r="P69" s="32">
        <v>1009420.48</v>
      </c>
      <c r="Q69" s="32">
        <v>1079</v>
      </c>
      <c r="R69" s="32">
        <v>83666.023</v>
      </c>
      <c r="S69" s="32">
        <v>1504259.66</v>
      </c>
    </row>
    <row r="70" spans="4:19" ht="12.75">
      <c r="D70" s="20" t="s">
        <v>236</v>
      </c>
      <c r="E70" s="32">
        <f>1239+1</f>
        <v>1240</v>
      </c>
      <c r="F70" s="32">
        <f>133198.516+75</f>
        <v>133273.516</v>
      </c>
      <c r="G70" s="32">
        <f>2470355.51+1716.66</f>
        <v>2472072.17</v>
      </c>
      <c r="H70" s="32">
        <v>6818</v>
      </c>
      <c r="I70" s="32">
        <v>742392.398</v>
      </c>
      <c r="J70" s="32">
        <v>15710962.11</v>
      </c>
      <c r="K70" s="32">
        <f>1322+60+1</f>
        <v>1383</v>
      </c>
      <c r="L70" s="32">
        <f>122489.182+5794.3+109.55</f>
        <v>128393.032</v>
      </c>
      <c r="M70" s="32">
        <f>2056155.35+32492.77+726</f>
        <v>2089374.12</v>
      </c>
      <c r="N70" s="32">
        <v>2824</v>
      </c>
      <c r="O70" s="32">
        <v>286431.092</v>
      </c>
      <c r="P70" s="32">
        <v>5251400.45</v>
      </c>
      <c r="Q70" s="32">
        <f>12203+60+1+1</f>
        <v>12265</v>
      </c>
      <c r="R70" s="32">
        <f>1284511.188+5794.3+109.55+75</f>
        <v>1290490.0380000002</v>
      </c>
      <c r="S70" s="32">
        <f>25488873.42+32492.77+726+1716.66</f>
        <v>25523808.85</v>
      </c>
    </row>
    <row r="71" spans="4:19" ht="12.75">
      <c r="D71" s="20" t="s">
        <v>764</v>
      </c>
      <c r="E71" s="32"/>
      <c r="F71" s="32"/>
      <c r="G71" s="32"/>
      <c r="H71" s="32">
        <v>2</v>
      </c>
      <c r="I71" s="32">
        <v>43.293</v>
      </c>
      <c r="J71" s="32">
        <v>1325.88</v>
      </c>
      <c r="K71" s="32"/>
      <c r="L71" s="32"/>
      <c r="M71" s="32"/>
      <c r="N71" s="32">
        <v>3</v>
      </c>
      <c r="O71" s="32">
        <v>64.37</v>
      </c>
      <c r="P71" s="32">
        <v>1529.64</v>
      </c>
      <c r="Q71" s="32">
        <v>5</v>
      </c>
      <c r="R71" s="32">
        <v>107.663</v>
      </c>
      <c r="S71" s="32">
        <v>2855.52</v>
      </c>
    </row>
    <row r="72" spans="4:19" ht="12.75">
      <c r="D72" s="20" t="s">
        <v>435</v>
      </c>
      <c r="E72" s="32">
        <v>118</v>
      </c>
      <c r="F72" s="32">
        <v>11356</v>
      </c>
      <c r="G72" s="32">
        <v>146422.72</v>
      </c>
      <c r="H72" s="32">
        <v>471</v>
      </c>
      <c r="I72" s="32">
        <v>46215.391</v>
      </c>
      <c r="J72" s="32">
        <v>668406.94</v>
      </c>
      <c r="K72" s="32"/>
      <c r="L72" s="32"/>
      <c r="M72" s="32"/>
      <c r="N72" s="32">
        <v>18</v>
      </c>
      <c r="O72" s="32">
        <v>1719</v>
      </c>
      <c r="P72" s="32">
        <v>28243.63</v>
      </c>
      <c r="Q72" s="32">
        <f>547+60</f>
        <v>607</v>
      </c>
      <c r="R72" s="32">
        <f>53496.091+5794.3</f>
        <v>59290.391</v>
      </c>
      <c r="S72" s="32">
        <f>810580.52+32492.77</f>
        <v>843073.29</v>
      </c>
    </row>
    <row r="73" spans="4:19" ht="12.75">
      <c r="D73" s="20" t="s">
        <v>765</v>
      </c>
      <c r="E73" s="32"/>
      <c r="F73" s="32"/>
      <c r="G73" s="32"/>
      <c r="H73" s="32"/>
      <c r="I73" s="32"/>
      <c r="J73" s="32"/>
      <c r="K73" s="32"/>
      <c r="L73" s="32"/>
      <c r="M73" s="32"/>
      <c r="N73" s="32">
        <v>17</v>
      </c>
      <c r="O73" s="32">
        <v>1705.5</v>
      </c>
      <c r="P73" s="32">
        <v>27650.73</v>
      </c>
      <c r="Q73" s="32">
        <v>17</v>
      </c>
      <c r="R73" s="32">
        <v>1705.5</v>
      </c>
      <c r="S73" s="32">
        <v>27650.73</v>
      </c>
    </row>
    <row r="74" spans="4:19" ht="12.75">
      <c r="D74" s="20" t="s">
        <v>436</v>
      </c>
      <c r="E74" s="32">
        <v>118</v>
      </c>
      <c r="F74" s="32">
        <v>11356</v>
      </c>
      <c r="G74" s="32">
        <v>146422.72</v>
      </c>
      <c r="H74" s="32">
        <v>471</v>
      </c>
      <c r="I74" s="32">
        <v>46215.391</v>
      </c>
      <c r="J74" s="32">
        <v>668406.94</v>
      </c>
      <c r="K74" s="32"/>
      <c r="L74" s="32"/>
      <c r="M74" s="32"/>
      <c r="N74" s="32">
        <v>1</v>
      </c>
      <c r="O74" s="32">
        <v>13.5</v>
      </c>
      <c r="P74" s="32">
        <v>592.9</v>
      </c>
      <c r="Q74" s="32">
        <f>530+60</f>
        <v>590</v>
      </c>
      <c r="R74" s="32">
        <f>51790.591+5794.3</f>
        <v>57584.891</v>
      </c>
      <c r="S74" s="32">
        <f>782929.79+32492.77</f>
        <v>815422.56</v>
      </c>
    </row>
    <row r="75" spans="4:19" ht="12.75">
      <c r="D75" s="20" t="s">
        <v>437</v>
      </c>
      <c r="E75" s="32">
        <v>1122</v>
      </c>
      <c r="F75" s="32">
        <v>121917.516</v>
      </c>
      <c r="G75" s="32">
        <v>2325649.45</v>
      </c>
      <c r="H75" s="32">
        <v>5836</v>
      </c>
      <c r="I75" s="32">
        <v>648120.768</v>
      </c>
      <c r="J75" s="32">
        <v>14080091.99</v>
      </c>
      <c r="K75" s="32">
        <v>535</v>
      </c>
      <c r="L75" s="32">
        <v>53351.983</v>
      </c>
      <c r="M75" s="32">
        <v>1139867.9</v>
      </c>
      <c r="N75" s="32">
        <v>1021</v>
      </c>
      <c r="O75" s="32">
        <v>107051.02</v>
      </c>
      <c r="P75" s="32">
        <v>2537817.83</v>
      </c>
      <c r="Q75" s="32">
        <v>8514</v>
      </c>
      <c r="R75" s="32">
        <v>930441.287</v>
      </c>
      <c r="S75" s="32">
        <v>20083427.17</v>
      </c>
    </row>
    <row r="76" spans="4:19" ht="12.75">
      <c r="D76" s="20" t="s">
        <v>743</v>
      </c>
      <c r="E76" s="32"/>
      <c r="F76" s="32"/>
      <c r="G76" s="32"/>
      <c r="H76" s="32"/>
      <c r="I76" s="32"/>
      <c r="J76" s="32"/>
      <c r="K76" s="32">
        <v>23</v>
      </c>
      <c r="L76" s="32">
        <v>495.577</v>
      </c>
      <c r="M76" s="32">
        <v>6496.95</v>
      </c>
      <c r="N76" s="32">
        <v>4</v>
      </c>
      <c r="O76" s="32">
        <v>237.143</v>
      </c>
      <c r="P76" s="32">
        <v>1827.02</v>
      </c>
      <c r="Q76" s="32">
        <v>27</v>
      </c>
      <c r="R76" s="32">
        <v>732.72</v>
      </c>
      <c r="S76" s="32">
        <v>8323.97</v>
      </c>
    </row>
    <row r="77" spans="4:19" ht="12.75">
      <c r="D77" s="20" t="s">
        <v>438</v>
      </c>
      <c r="E77" s="32">
        <v>365</v>
      </c>
      <c r="F77" s="32">
        <v>35520.85</v>
      </c>
      <c r="G77" s="32">
        <v>223608.87</v>
      </c>
      <c r="H77" s="32">
        <v>99</v>
      </c>
      <c r="I77" s="32">
        <v>7001.719</v>
      </c>
      <c r="J77" s="32">
        <v>51541.42</v>
      </c>
      <c r="K77" s="32">
        <v>13</v>
      </c>
      <c r="L77" s="32">
        <v>563.961</v>
      </c>
      <c r="M77" s="32">
        <v>1829.32</v>
      </c>
      <c r="N77" s="32">
        <v>4</v>
      </c>
      <c r="O77" s="32">
        <v>213.7</v>
      </c>
      <c r="P77" s="32">
        <v>2070.94</v>
      </c>
      <c r="Q77" s="32">
        <v>481</v>
      </c>
      <c r="R77" s="32">
        <v>43300.23</v>
      </c>
      <c r="S77" s="32">
        <v>279050.55</v>
      </c>
    </row>
    <row r="78" spans="4:19" ht="12.75">
      <c r="D78" s="20" t="s">
        <v>439</v>
      </c>
      <c r="E78" s="32">
        <v>757</v>
      </c>
      <c r="F78" s="32">
        <v>86396.666</v>
      </c>
      <c r="G78" s="32">
        <v>2102040.58</v>
      </c>
      <c r="H78" s="32">
        <v>5737</v>
      </c>
      <c r="I78" s="32">
        <v>641119.049</v>
      </c>
      <c r="J78" s="32">
        <v>14028550.57</v>
      </c>
      <c r="K78" s="32">
        <v>499</v>
      </c>
      <c r="L78" s="32">
        <v>52292.445</v>
      </c>
      <c r="M78" s="32">
        <v>1131541.63</v>
      </c>
      <c r="N78" s="32">
        <v>1013</v>
      </c>
      <c r="O78" s="32">
        <v>106600.177</v>
      </c>
      <c r="P78" s="32">
        <v>2533919.87</v>
      </c>
      <c r="Q78" s="32">
        <v>8006</v>
      </c>
      <c r="R78" s="32">
        <v>886408.337</v>
      </c>
      <c r="S78" s="32">
        <v>19796052.65</v>
      </c>
    </row>
    <row r="79" spans="4:19" ht="12.75">
      <c r="D79" s="20" t="s">
        <v>440</v>
      </c>
      <c r="E79" s="32"/>
      <c r="F79" s="32"/>
      <c r="G79" s="32"/>
      <c r="H79" s="32">
        <v>490</v>
      </c>
      <c r="I79" s="32">
        <v>46710.41</v>
      </c>
      <c r="J79" s="32">
        <v>938390.7</v>
      </c>
      <c r="K79" s="32"/>
      <c r="L79" s="32"/>
      <c r="M79" s="32"/>
      <c r="N79" s="32">
        <v>18</v>
      </c>
      <c r="O79" s="32">
        <v>389.594</v>
      </c>
      <c r="P79" s="32">
        <v>18576.19</v>
      </c>
      <c r="Q79" s="32">
        <f>507+1</f>
        <v>508</v>
      </c>
      <c r="R79" s="32">
        <f>46990.454+109.55</f>
        <v>47100.004</v>
      </c>
      <c r="S79" s="32">
        <f>956240.89+726</f>
        <v>956966.89</v>
      </c>
    </row>
    <row r="80" spans="4:19" ht="12.75">
      <c r="D80" s="20" t="s">
        <v>766</v>
      </c>
      <c r="E80" s="32"/>
      <c r="F80" s="32"/>
      <c r="G80" s="32"/>
      <c r="H80" s="32">
        <v>485</v>
      </c>
      <c r="I80" s="32">
        <v>46603.57</v>
      </c>
      <c r="J80" s="32">
        <v>934912.81</v>
      </c>
      <c r="K80" s="32"/>
      <c r="L80" s="32"/>
      <c r="M80" s="32"/>
      <c r="N80" s="32">
        <v>11</v>
      </c>
      <c r="O80" s="32">
        <v>242</v>
      </c>
      <c r="P80" s="32">
        <v>14059.35</v>
      </c>
      <c r="Q80" s="32">
        <f>495+1</f>
        <v>496</v>
      </c>
      <c r="R80" s="32">
        <f>46736.02+109.55</f>
        <v>46845.57</v>
      </c>
      <c r="S80" s="32">
        <f>948246.16+726</f>
        <v>948972.16</v>
      </c>
    </row>
    <row r="81" spans="4:19" ht="12.75">
      <c r="D81" s="20" t="s">
        <v>767</v>
      </c>
      <c r="E81" s="32"/>
      <c r="F81" s="32"/>
      <c r="G81" s="32"/>
      <c r="H81" s="32"/>
      <c r="I81" s="32"/>
      <c r="J81" s="32"/>
      <c r="K81" s="32"/>
      <c r="L81" s="32"/>
      <c r="M81" s="32"/>
      <c r="N81" s="32">
        <v>2</v>
      </c>
      <c r="O81" s="32">
        <v>41.56</v>
      </c>
      <c r="P81" s="32">
        <v>1021.16</v>
      </c>
      <c r="Q81" s="32">
        <v>2</v>
      </c>
      <c r="R81" s="32">
        <v>41.56</v>
      </c>
      <c r="S81" s="32">
        <v>1021.16</v>
      </c>
    </row>
    <row r="82" spans="4:19" ht="12.75">
      <c r="D82" s="20" t="s">
        <v>441</v>
      </c>
      <c r="E82" s="32"/>
      <c r="F82" s="32"/>
      <c r="G82" s="32"/>
      <c r="H82" s="32">
        <v>13</v>
      </c>
      <c r="I82" s="32">
        <v>1225.002</v>
      </c>
      <c r="J82" s="32">
        <v>21580.71</v>
      </c>
      <c r="K82" s="32">
        <v>621</v>
      </c>
      <c r="L82" s="32">
        <v>63598.747</v>
      </c>
      <c r="M82" s="32">
        <v>748355.83</v>
      </c>
      <c r="N82" s="32">
        <v>1737</v>
      </c>
      <c r="O82" s="32">
        <v>175787.536</v>
      </c>
      <c r="P82" s="32">
        <v>2631902.12</v>
      </c>
      <c r="Q82" s="32">
        <v>2371</v>
      </c>
      <c r="R82" s="32">
        <v>240611.285</v>
      </c>
      <c r="S82" s="32">
        <v>3401838.66</v>
      </c>
    </row>
    <row r="83" spans="4:19" ht="12.75">
      <c r="D83" s="20" t="s">
        <v>442</v>
      </c>
      <c r="E83" s="32"/>
      <c r="F83" s="32"/>
      <c r="G83" s="32"/>
      <c r="H83" s="32"/>
      <c r="I83" s="32"/>
      <c r="J83" s="32"/>
      <c r="K83" s="32"/>
      <c r="L83" s="32"/>
      <c r="M83" s="32"/>
      <c r="N83" s="32">
        <v>2</v>
      </c>
      <c r="O83" s="32">
        <v>42.75</v>
      </c>
      <c r="P83" s="32">
        <v>1024.33</v>
      </c>
      <c r="Q83" s="32">
        <v>2</v>
      </c>
      <c r="R83" s="32">
        <v>42.75</v>
      </c>
      <c r="S83" s="32">
        <v>1024.33</v>
      </c>
    </row>
    <row r="84" spans="4:19" ht="12.75">
      <c r="D84" s="20" t="s">
        <v>744</v>
      </c>
      <c r="E84" s="32"/>
      <c r="F84" s="32"/>
      <c r="G84" s="32"/>
      <c r="H84" s="32"/>
      <c r="I84" s="32"/>
      <c r="J84" s="32"/>
      <c r="K84" s="32"/>
      <c r="L84" s="32"/>
      <c r="M84" s="32"/>
      <c r="N84" s="32">
        <v>1</v>
      </c>
      <c r="O84" s="32">
        <v>20.8</v>
      </c>
      <c r="P84" s="32">
        <v>1235.03</v>
      </c>
      <c r="Q84" s="32">
        <v>1</v>
      </c>
      <c r="R84" s="32">
        <v>20.8</v>
      </c>
      <c r="S84" s="32">
        <v>1235.03</v>
      </c>
    </row>
    <row r="85" spans="4:19" ht="12.75">
      <c r="D85" s="20" t="s">
        <v>745</v>
      </c>
      <c r="E85" s="32"/>
      <c r="F85" s="32"/>
      <c r="G85" s="32"/>
      <c r="H85" s="32">
        <v>1</v>
      </c>
      <c r="I85" s="32">
        <v>21</v>
      </c>
      <c r="J85" s="32">
        <v>656.28</v>
      </c>
      <c r="K85" s="32"/>
      <c r="L85" s="32"/>
      <c r="M85" s="32"/>
      <c r="N85" s="32"/>
      <c r="O85" s="32"/>
      <c r="P85" s="32"/>
      <c r="Q85" s="32">
        <v>1</v>
      </c>
      <c r="R85" s="32">
        <v>21</v>
      </c>
      <c r="S85" s="32">
        <v>656.28</v>
      </c>
    </row>
    <row r="86" spans="4:19" ht="12.75">
      <c r="D86" s="20" t="s">
        <v>443</v>
      </c>
      <c r="E86" s="32"/>
      <c r="F86" s="32"/>
      <c r="G86" s="32"/>
      <c r="H86" s="32"/>
      <c r="I86" s="32"/>
      <c r="J86" s="32"/>
      <c r="K86" s="32">
        <v>609</v>
      </c>
      <c r="L86" s="32">
        <v>62447.755</v>
      </c>
      <c r="M86" s="32">
        <v>732458.64</v>
      </c>
      <c r="N86" s="32">
        <v>507</v>
      </c>
      <c r="O86" s="32">
        <v>52504.005</v>
      </c>
      <c r="P86" s="32">
        <v>430139</v>
      </c>
      <c r="Q86" s="32">
        <v>1116</v>
      </c>
      <c r="R86" s="32">
        <v>114951.76</v>
      </c>
      <c r="S86" s="32">
        <v>1162597.64</v>
      </c>
    </row>
    <row r="87" spans="4:19" ht="12.75">
      <c r="D87" s="20" t="s">
        <v>444</v>
      </c>
      <c r="E87" s="32"/>
      <c r="F87" s="32"/>
      <c r="G87" s="32"/>
      <c r="H87" s="32">
        <v>12</v>
      </c>
      <c r="I87" s="32">
        <v>1204.002</v>
      </c>
      <c r="J87" s="32">
        <v>20924.43</v>
      </c>
      <c r="K87" s="32">
        <v>12</v>
      </c>
      <c r="L87" s="32">
        <v>1150.992</v>
      </c>
      <c r="M87" s="32">
        <v>15897.19</v>
      </c>
      <c r="N87" s="32">
        <v>1217</v>
      </c>
      <c r="O87" s="32">
        <v>122221.601</v>
      </c>
      <c r="P87" s="32">
        <v>2174418.55</v>
      </c>
      <c r="Q87" s="32">
        <v>1241</v>
      </c>
      <c r="R87" s="32">
        <v>124576.595</v>
      </c>
      <c r="S87" s="32">
        <v>2211240.17</v>
      </c>
    </row>
    <row r="88" spans="4:19" ht="12.75">
      <c r="D88" s="20" t="s">
        <v>445</v>
      </c>
      <c r="E88" s="32"/>
      <c r="F88" s="32"/>
      <c r="G88" s="32"/>
      <c r="H88" s="32">
        <v>6</v>
      </c>
      <c r="I88" s="32">
        <v>77.534</v>
      </c>
      <c r="J88" s="32">
        <v>1165.89</v>
      </c>
      <c r="K88" s="32">
        <v>227</v>
      </c>
      <c r="L88" s="32">
        <v>11442.302</v>
      </c>
      <c r="M88" s="32">
        <v>201150.39</v>
      </c>
      <c r="N88" s="32">
        <v>27</v>
      </c>
      <c r="O88" s="32">
        <v>1419.572</v>
      </c>
      <c r="P88" s="32">
        <v>33331.04</v>
      </c>
      <c r="Q88" s="32">
        <f>259+1</f>
        <v>260</v>
      </c>
      <c r="R88" s="32">
        <f>12864.408+75</f>
        <v>12939.408</v>
      </c>
      <c r="S88" s="32">
        <f>233930.66+1716.66</f>
        <v>235647.32</v>
      </c>
    </row>
    <row r="89" spans="4:19" ht="12.75">
      <c r="D89" s="20" t="s">
        <v>446</v>
      </c>
      <c r="E89" s="32"/>
      <c r="F89" s="32"/>
      <c r="G89" s="32"/>
      <c r="H89" s="32"/>
      <c r="I89" s="32"/>
      <c r="J89" s="32"/>
      <c r="K89" s="32"/>
      <c r="L89" s="32"/>
      <c r="M89" s="32"/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4:19" ht="12.75">
      <c r="D90" s="20" t="s">
        <v>746</v>
      </c>
      <c r="E90" s="32"/>
      <c r="F90" s="32"/>
      <c r="G90" s="32"/>
      <c r="H90" s="32"/>
      <c r="I90" s="32"/>
      <c r="J90" s="32"/>
      <c r="K90" s="32"/>
      <c r="L90" s="32"/>
      <c r="M90" s="32"/>
      <c r="N90" s="32">
        <v>1</v>
      </c>
      <c r="O90" s="32">
        <v>18.517</v>
      </c>
      <c r="P90" s="32">
        <v>696.4</v>
      </c>
      <c r="Q90" s="32">
        <v>1</v>
      </c>
      <c r="R90" s="32">
        <v>18.517</v>
      </c>
      <c r="S90" s="32">
        <v>696.4</v>
      </c>
    </row>
    <row r="91" spans="4:19" ht="12.75">
      <c r="D91" s="20" t="s">
        <v>768</v>
      </c>
      <c r="E91" s="32"/>
      <c r="F91" s="32"/>
      <c r="G91" s="32"/>
      <c r="H91" s="32">
        <v>3</v>
      </c>
      <c r="I91" s="32">
        <v>66.744</v>
      </c>
      <c r="J91" s="32">
        <v>1663.16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3</v>
      </c>
      <c r="R91" s="32">
        <v>66.744</v>
      </c>
      <c r="S91" s="32">
        <v>1663.16</v>
      </c>
    </row>
    <row r="92" spans="4:19" ht="12.75">
      <c r="D92" s="20" t="s">
        <v>241</v>
      </c>
      <c r="E92" s="32"/>
      <c r="F92" s="32"/>
      <c r="G92" s="32"/>
      <c r="H92" s="32"/>
      <c r="I92" s="32"/>
      <c r="J92" s="32"/>
      <c r="K92" s="32"/>
      <c r="L92" s="32"/>
      <c r="M92" s="32"/>
      <c r="N92" s="32">
        <v>3</v>
      </c>
      <c r="O92" s="32">
        <v>41.784</v>
      </c>
      <c r="P92" s="32">
        <v>2514.98</v>
      </c>
      <c r="Q92" s="32">
        <v>3</v>
      </c>
      <c r="R92" s="32">
        <v>41.784</v>
      </c>
      <c r="S92" s="32">
        <v>2514.98</v>
      </c>
    </row>
    <row r="93" spans="4:19" ht="12.75">
      <c r="D93" s="20" t="s">
        <v>447</v>
      </c>
      <c r="E93" s="32"/>
      <c r="F93" s="32"/>
      <c r="G93" s="32"/>
      <c r="H93" s="32"/>
      <c r="I93" s="32"/>
      <c r="J93" s="32"/>
      <c r="K93" s="32"/>
      <c r="L93" s="32"/>
      <c r="M93" s="32"/>
      <c r="N93" s="32">
        <v>3</v>
      </c>
      <c r="O93" s="32">
        <v>41.784</v>
      </c>
      <c r="P93" s="32">
        <v>2514.98</v>
      </c>
      <c r="Q93" s="32">
        <v>3</v>
      </c>
      <c r="R93" s="32">
        <v>41.784</v>
      </c>
      <c r="S93" s="32">
        <v>2514.98</v>
      </c>
    </row>
    <row r="94" spans="4:19" ht="12.75">
      <c r="D94" s="20" t="s">
        <v>448</v>
      </c>
      <c r="E94" s="32"/>
      <c r="F94" s="32"/>
      <c r="G94" s="32"/>
      <c r="H94" s="32"/>
      <c r="I94" s="32"/>
      <c r="J94" s="32"/>
      <c r="K94" s="32"/>
      <c r="L94" s="32"/>
      <c r="M94" s="32"/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</row>
    <row r="95" spans="4:19" ht="12.75">
      <c r="D95" s="20" t="s">
        <v>9</v>
      </c>
      <c r="E95" s="32">
        <v>1495</v>
      </c>
      <c r="F95" s="32">
        <v>139257.585</v>
      </c>
      <c r="G95" s="32">
        <v>3380449.21</v>
      </c>
      <c r="H95" s="32">
        <f>13940+1</f>
        <v>13941</v>
      </c>
      <c r="I95" s="32">
        <f>1181553.327+175.396+0.666</f>
        <v>1181729.389</v>
      </c>
      <c r="J95" s="32">
        <f>21983286.61+704</f>
        <v>21983990.61</v>
      </c>
      <c r="K95" s="32">
        <f>2580+1+2</f>
        <v>2583</v>
      </c>
      <c r="L95" s="32">
        <f>207254.745+74.25+24.8</f>
        <v>207353.79499999998</v>
      </c>
      <c r="M95" s="32">
        <f>4199462.52+495+482.28</f>
        <v>4200439.8</v>
      </c>
      <c r="N95" s="32">
        <f>5746+1</f>
        <v>5747</v>
      </c>
      <c r="O95" s="32">
        <f>489339.57+30.8</f>
        <v>489370.37</v>
      </c>
      <c r="P95" s="32">
        <f>11298056.05+897.88</f>
        <v>11298953.930000002</v>
      </c>
      <c r="Q95" s="32">
        <f>23761+1+1+1+2</f>
        <v>23766</v>
      </c>
      <c r="R95" s="32">
        <f>2017405.227+175.396+74.25+30.8+0.666+24.8</f>
        <v>2017711.139</v>
      </c>
      <c r="S95" s="32">
        <f>40861254.39+495+897.88+704+482.28</f>
        <v>40863833.550000004</v>
      </c>
    </row>
    <row r="96" spans="4:19" ht="12.75">
      <c r="D96" s="20" t="s">
        <v>449</v>
      </c>
      <c r="E96" s="32">
        <v>1</v>
      </c>
      <c r="F96" s="32">
        <v>90</v>
      </c>
      <c r="G96" s="32">
        <v>2502.82</v>
      </c>
      <c r="H96" s="32">
        <v>148</v>
      </c>
      <c r="I96" s="32">
        <f>9757.078+175.396</f>
        <v>9932.474</v>
      </c>
      <c r="J96" s="32">
        <v>224393.51</v>
      </c>
      <c r="K96" s="32">
        <f>150+1</f>
        <v>151</v>
      </c>
      <c r="L96" s="32">
        <f>12553.6+74.25</f>
        <v>12627.85</v>
      </c>
      <c r="M96" s="32">
        <f>129314.03+495</f>
        <v>129809.03</v>
      </c>
      <c r="N96" s="32">
        <v>66</v>
      </c>
      <c r="O96" s="32">
        <v>5575.61</v>
      </c>
      <c r="P96" s="32">
        <v>92854.36</v>
      </c>
      <c r="Q96" s="32">
        <f>365+1</f>
        <v>366</v>
      </c>
      <c r="R96" s="32">
        <f>27976.288+175.396+74.25</f>
        <v>28225.934</v>
      </c>
      <c r="S96" s="32">
        <f>449064.72+495</f>
        <v>449559.72</v>
      </c>
    </row>
    <row r="97" spans="4:19" ht="12.75">
      <c r="D97" s="20" t="s">
        <v>450</v>
      </c>
      <c r="E97" s="32"/>
      <c r="F97" s="32"/>
      <c r="G97" s="32"/>
      <c r="H97" s="32"/>
      <c r="I97" s="32"/>
      <c r="J97" s="32"/>
      <c r="K97" s="32"/>
      <c r="L97" s="32"/>
      <c r="M97" s="32"/>
      <c r="N97" s="32">
        <v>1</v>
      </c>
      <c r="O97" s="32">
        <v>19.744</v>
      </c>
      <c r="P97" s="32">
        <v>732.56</v>
      </c>
      <c r="Q97" s="32">
        <v>1</v>
      </c>
      <c r="R97" s="32">
        <v>19.744</v>
      </c>
      <c r="S97" s="32">
        <v>732.56</v>
      </c>
    </row>
    <row r="98" spans="4:19" ht="12.75">
      <c r="D98" s="20" t="s">
        <v>451</v>
      </c>
      <c r="E98" s="32"/>
      <c r="F98" s="32"/>
      <c r="G98" s="32"/>
      <c r="H98" s="32">
        <v>72</v>
      </c>
      <c r="I98" s="32">
        <v>3558.145</v>
      </c>
      <c r="J98" s="32">
        <v>116649.58</v>
      </c>
      <c r="K98" s="32">
        <v>17</v>
      </c>
      <c r="L98" s="32">
        <v>489.505</v>
      </c>
      <c r="M98" s="32">
        <v>4958.65</v>
      </c>
      <c r="N98" s="32">
        <v>0</v>
      </c>
      <c r="O98" s="32">
        <v>0</v>
      </c>
      <c r="P98" s="32">
        <v>0</v>
      </c>
      <c r="Q98" s="32">
        <v>89</v>
      </c>
      <c r="R98" s="32">
        <v>4047.65</v>
      </c>
      <c r="S98" s="32">
        <v>121608.23</v>
      </c>
    </row>
    <row r="99" spans="4:19" ht="12.75">
      <c r="D99" s="20" t="s">
        <v>452</v>
      </c>
      <c r="E99" s="32"/>
      <c r="F99" s="32"/>
      <c r="G99" s="32"/>
      <c r="H99" s="32">
        <v>14</v>
      </c>
      <c r="I99" s="32">
        <v>1280</v>
      </c>
      <c r="J99" s="32">
        <v>19426.84</v>
      </c>
      <c r="K99" s="32">
        <v>45</v>
      </c>
      <c r="L99" s="32">
        <v>4090.85</v>
      </c>
      <c r="M99" s="32">
        <v>34254.71</v>
      </c>
      <c r="N99" s="32">
        <v>0</v>
      </c>
      <c r="O99" s="32">
        <v>0</v>
      </c>
      <c r="P99" s="32">
        <v>0</v>
      </c>
      <c r="Q99" s="32">
        <v>59</v>
      </c>
      <c r="R99" s="32">
        <v>5370.85</v>
      </c>
      <c r="S99" s="32">
        <v>53681.55</v>
      </c>
    </row>
    <row r="100" spans="4:19" ht="12.75">
      <c r="D100" s="20" t="s">
        <v>453</v>
      </c>
      <c r="E100" s="32">
        <v>1</v>
      </c>
      <c r="F100" s="32">
        <v>90</v>
      </c>
      <c r="G100" s="32">
        <v>2502.82</v>
      </c>
      <c r="H100" s="32">
        <v>57</v>
      </c>
      <c r="I100" s="32">
        <v>5073.329</v>
      </c>
      <c r="J100" s="32">
        <v>84866.24</v>
      </c>
      <c r="K100" s="32">
        <v>89</v>
      </c>
      <c r="L100" s="32">
        <v>8047.495</v>
      </c>
      <c r="M100" s="32">
        <v>90595.67</v>
      </c>
      <c r="N100" s="32">
        <v>61</v>
      </c>
      <c r="O100" s="32">
        <v>5473.556</v>
      </c>
      <c r="P100" s="32">
        <v>87215.28</v>
      </c>
      <c r="Q100" s="32">
        <v>208</v>
      </c>
      <c r="R100" s="32">
        <v>18684.38</v>
      </c>
      <c r="S100" s="32">
        <v>265180.01</v>
      </c>
    </row>
    <row r="101" spans="4:19" ht="12.75">
      <c r="D101" s="20" t="s">
        <v>454</v>
      </c>
      <c r="E101" s="32"/>
      <c r="F101" s="32"/>
      <c r="G101" s="32"/>
      <c r="H101" s="32">
        <v>3</v>
      </c>
      <c r="I101" s="32">
        <v>58.934</v>
      </c>
      <c r="J101" s="32">
        <v>1369.47</v>
      </c>
      <c r="K101" s="32"/>
      <c r="L101" s="32"/>
      <c r="M101" s="32"/>
      <c r="N101" s="32">
        <v>0</v>
      </c>
      <c r="O101" s="32">
        <v>0</v>
      </c>
      <c r="P101" s="32">
        <v>0</v>
      </c>
      <c r="Q101" s="32">
        <v>3</v>
      </c>
      <c r="R101" s="32">
        <v>58.934</v>
      </c>
      <c r="S101" s="32">
        <v>1369.47</v>
      </c>
    </row>
    <row r="102" spans="4:19" ht="12.75">
      <c r="D102" s="20" t="s">
        <v>455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</row>
    <row r="103" spans="4:19" ht="12.75">
      <c r="D103" s="20" t="s">
        <v>456</v>
      </c>
      <c r="E103" s="32"/>
      <c r="F103" s="32"/>
      <c r="G103" s="32"/>
      <c r="H103" s="32">
        <v>4</v>
      </c>
      <c r="I103" s="32"/>
      <c r="J103" s="32">
        <v>2884.48</v>
      </c>
      <c r="K103" s="32"/>
      <c r="L103" s="32"/>
      <c r="M103" s="32"/>
      <c r="N103" s="32">
        <v>0</v>
      </c>
      <c r="O103" s="32">
        <v>0</v>
      </c>
      <c r="P103" s="32">
        <v>0</v>
      </c>
      <c r="Q103" s="32">
        <f>3+1</f>
        <v>4</v>
      </c>
      <c r="R103" s="32">
        <f>-249.646+175.396+74.25</f>
        <v>0</v>
      </c>
      <c r="S103" s="32">
        <f>2389.48+495</f>
        <v>2884.48</v>
      </c>
    </row>
    <row r="104" spans="4:19" ht="12.75">
      <c r="D104" s="20" t="s">
        <v>457</v>
      </c>
      <c r="E104" s="32"/>
      <c r="F104" s="32"/>
      <c r="G104" s="32"/>
      <c r="H104" s="32">
        <v>1</v>
      </c>
      <c r="I104" s="32">
        <v>21</v>
      </c>
      <c r="J104" s="32">
        <v>566.37</v>
      </c>
      <c r="K104" s="32"/>
      <c r="L104" s="32"/>
      <c r="M104" s="32"/>
      <c r="N104" s="32">
        <v>4</v>
      </c>
      <c r="O104" s="32">
        <v>82.31</v>
      </c>
      <c r="P104" s="32">
        <v>4906.52</v>
      </c>
      <c r="Q104" s="32">
        <v>5</v>
      </c>
      <c r="R104" s="32">
        <v>103.31</v>
      </c>
      <c r="S104" s="32">
        <v>5472.89</v>
      </c>
    </row>
    <row r="105" spans="4:19" ht="12.75">
      <c r="D105" s="20" t="s">
        <v>458</v>
      </c>
      <c r="E105" s="32"/>
      <c r="F105" s="32"/>
      <c r="G105" s="32"/>
      <c r="H105" s="32">
        <v>75</v>
      </c>
      <c r="I105" s="32">
        <v>1487.623</v>
      </c>
      <c r="J105" s="32">
        <v>38184.5</v>
      </c>
      <c r="K105" s="32">
        <v>46</v>
      </c>
      <c r="L105" s="32">
        <v>2955.68</v>
      </c>
      <c r="M105" s="32">
        <v>52249.5</v>
      </c>
      <c r="N105" s="32">
        <v>5</v>
      </c>
      <c r="O105" s="32">
        <v>104.519</v>
      </c>
      <c r="P105" s="32">
        <v>3108.71</v>
      </c>
      <c r="Q105" s="32">
        <v>126</v>
      </c>
      <c r="R105" s="32">
        <v>4547.822</v>
      </c>
      <c r="S105" s="32">
        <v>93542.71</v>
      </c>
    </row>
    <row r="106" spans="4:19" ht="12.75">
      <c r="D106" s="20" t="s">
        <v>459</v>
      </c>
      <c r="E106" s="32"/>
      <c r="F106" s="32"/>
      <c r="G106" s="32"/>
      <c r="H106" s="32"/>
      <c r="I106" s="32"/>
      <c r="J106" s="32"/>
      <c r="K106" s="32">
        <v>7</v>
      </c>
      <c r="L106" s="32">
        <v>249.786</v>
      </c>
      <c r="M106" s="32">
        <v>8470.47</v>
      </c>
      <c r="N106" s="32">
        <v>0</v>
      </c>
      <c r="O106" s="32">
        <v>0</v>
      </c>
      <c r="P106" s="32">
        <v>0</v>
      </c>
      <c r="Q106" s="32">
        <v>7</v>
      </c>
      <c r="R106" s="32">
        <v>249.786</v>
      </c>
      <c r="S106" s="32">
        <v>8470.47</v>
      </c>
    </row>
    <row r="107" spans="4:19" ht="12.75">
      <c r="D107" s="20" t="s">
        <v>460</v>
      </c>
      <c r="E107" s="32"/>
      <c r="F107" s="32"/>
      <c r="G107" s="32"/>
      <c r="H107" s="32">
        <v>57</v>
      </c>
      <c r="I107" s="32">
        <v>1162.364</v>
      </c>
      <c r="J107" s="32">
        <v>26940.68</v>
      </c>
      <c r="K107" s="32"/>
      <c r="L107" s="32"/>
      <c r="M107" s="32"/>
      <c r="N107" s="32">
        <v>0</v>
      </c>
      <c r="O107" s="32">
        <v>0</v>
      </c>
      <c r="P107" s="32">
        <v>0</v>
      </c>
      <c r="Q107" s="32">
        <v>57</v>
      </c>
      <c r="R107" s="32">
        <v>1162.364</v>
      </c>
      <c r="S107" s="32">
        <v>26940.68</v>
      </c>
    </row>
    <row r="108" spans="4:19" ht="12.75">
      <c r="D108" s="20" t="s">
        <v>461</v>
      </c>
      <c r="E108" s="32"/>
      <c r="F108" s="32"/>
      <c r="G108" s="32"/>
      <c r="H108" s="32"/>
      <c r="I108" s="32"/>
      <c r="J108" s="32"/>
      <c r="K108" s="32">
        <v>2</v>
      </c>
      <c r="L108" s="32">
        <v>32.401</v>
      </c>
      <c r="M108" s="32">
        <v>582.94</v>
      </c>
      <c r="N108" s="32">
        <v>0</v>
      </c>
      <c r="O108" s="32">
        <v>0</v>
      </c>
      <c r="P108" s="32">
        <v>0</v>
      </c>
      <c r="Q108" s="32">
        <v>2</v>
      </c>
      <c r="R108" s="32">
        <v>32.401</v>
      </c>
      <c r="S108" s="32">
        <v>582.94</v>
      </c>
    </row>
    <row r="109" spans="4:19" ht="12.75">
      <c r="D109" s="20" t="s">
        <v>462</v>
      </c>
      <c r="E109" s="32"/>
      <c r="F109" s="32"/>
      <c r="G109" s="32"/>
      <c r="H109" s="32">
        <v>18</v>
      </c>
      <c r="I109" s="32">
        <v>325.259</v>
      </c>
      <c r="J109" s="32">
        <v>11243.82</v>
      </c>
      <c r="K109" s="32">
        <v>37</v>
      </c>
      <c r="L109" s="32">
        <v>2673.493</v>
      </c>
      <c r="M109" s="32">
        <v>43196.09</v>
      </c>
      <c r="N109" s="32">
        <v>5</v>
      </c>
      <c r="O109" s="32">
        <v>104.519</v>
      </c>
      <c r="P109" s="32">
        <v>3108.71</v>
      </c>
      <c r="Q109" s="32">
        <v>60</v>
      </c>
      <c r="R109" s="32">
        <v>3103.271</v>
      </c>
      <c r="S109" s="32">
        <v>57548.62</v>
      </c>
    </row>
    <row r="110" spans="4:19" ht="12.75">
      <c r="D110" s="20" t="s">
        <v>463</v>
      </c>
      <c r="E110" s="32"/>
      <c r="F110" s="32"/>
      <c r="G110" s="32"/>
      <c r="H110" s="32">
        <v>499</v>
      </c>
      <c r="I110" s="32">
        <v>22998.95</v>
      </c>
      <c r="J110" s="32">
        <v>791961.88</v>
      </c>
      <c r="K110" s="32">
        <v>314</v>
      </c>
      <c r="L110" s="32">
        <v>17866.616</v>
      </c>
      <c r="M110" s="32">
        <v>417393.38</v>
      </c>
      <c r="N110" s="32">
        <v>795</v>
      </c>
      <c r="O110" s="32">
        <v>55363.363</v>
      </c>
      <c r="P110" s="32">
        <v>1379742.12</v>
      </c>
      <c r="Q110" s="32">
        <v>1608</v>
      </c>
      <c r="R110" s="32">
        <v>96228.929</v>
      </c>
      <c r="S110" s="32">
        <v>2589097.38</v>
      </c>
    </row>
    <row r="111" spans="4:19" ht="12.75">
      <c r="D111" s="20" t="s">
        <v>464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</row>
    <row r="112" spans="4:19" ht="12.75">
      <c r="D112" s="20" t="s">
        <v>465</v>
      </c>
      <c r="E112" s="32"/>
      <c r="F112" s="32"/>
      <c r="G112" s="32"/>
      <c r="H112" s="32">
        <v>4</v>
      </c>
      <c r="I112" s="32">
        <v>68.46</v>
      </c>
      <c r="J112" s="32">
        <v>3938.48</v>
      </c>
      <c r="K112" s="32">
        <v>38</v>
      </c>
      <c r="L112" s="32">
        <v>803.191</v>
      </c>
      <c r="M112" s="32">
        <v>9037.26</v>
      </c>
      <c r="N112" s="32">
        <v>25</v>
      </c>
      <c r="O112" s="32">
        <v>362.458</v>
      </c>
      <c r="P112" s="32">
        <v>25836.03</v>
      </c>
      <c r="Q112" s="32">
        <v>67</v>
      </c>
      <c r="R112" s="32">
        <v>1234.109</v>
      </c>
      <c r="S112" s="32">
        <v>38811.77</v>
      </c>
    </row>
    <row r="113" spans="4:19" ht="12.75">
      <c r="D113" s="20" t="s">
        <v>466</v>
      </c>
      <c r="E113" s="32"/>
      <c r="F113" s="32"/>
      <c r="G113" s="32"/>
      <c r="H113" s="32">
        <v>266</v>
      </c>
      <c r="I113" s="32">
        <v>16613.81</v>
      </c>
      <c r="J113" s="32">
        <v>553841.14</v>
      </c>
      <c r="K113" s="32">
        <v>165</v>
      </c>
      <c r="L113" s="32">
        <v>11533.696</v>
      </c>
      <c r="M113" s="32">
        <v>250930.17</v>
      </c>
      <c r="N113" s="32">
        <v>91</v>
      </c>
      <c r="O113" s="32">
        <v>5290.07</v>
      </c>
      <c r="P113" s="32">
        <v>132102.84</v>
      </c>
      <c r="Q113" s="32">
        <v>522</v>
      </c>
      <c r="R113" s="32">
        <v>33437.576</v>
      </c>
      <c r="S113" s="32">
        <v>936874.15</v>
      </c>
    </row>
    <row r="114" spans="4:19" ht="12.75">
      <c r="D114" s="20" t="s">
        <v>467</v>
      </c>
      <c r="E114" s="32"/>
      <c r="F114" s="32"/>
      <c r="G114" s="32"/>
      <c r="H114" s="32">
        <v>14</v>
      </c>
      <c r="I114" s="32">
        <v>454.772</v>
      </c>
      <c r="J114" s="32">
        <v>17413.8</v>
      </c>
      <c r="K114" s="32">
        <v>9</v>
      </c>
      <c r="L114" s="32">
        <v>197.1</v>
      </c>
      <c r="M114" s="32">
        <v>2542.18</v>
      </c>
      <c r="N114" s="32">
        <v>16</v>
      </c>
      <c r="O114" s="32">
        <v>301.849</v>
      </c>
      <c r="P114" s="32">
        <v>12190.2</v>
      </c>
      <c r="Q114" s="32">
        <v>39</v>
      </c>
      <c r="R114" s="32">
        <v>953.721</v>
      </c>
      <c r="S114" s="32">
        <v>32146.18</v>
      </c>
    </row>
    <row r="115" spans="4:19" ht="12.75">
      <c r="D115" s="20" t="s">
        <v>468</v>
      </c>
      <c r="E115" s="32"/>
      <c r="F115" s="32"/>
      <c r="G115" s="32"/>
      <c r="H115" s="32">
        <v>156</v>
      </c>
      <c r="I115" s="32">
        <v>3006.359</v>
      </c>
      <c r="J115" s="32">
        <v>119711.85</v>
      </c>
      <c r="K115" s="32"/>
      <c r="L115" s="32"/>
      <c r="M115" s="32"/>
      <c r="N115" s="32">
        <v>30</v>
      </c>
      <c r="O115" s="32">
        <v>492.12</v>
      </c>
      <c r="P115" s="32">
        <v>29541.72</v>
      </c>
      <c r="Q115" s="32">
        <v>186</v>
      </c>
      <c r="R115" s="32">
        <v>3498.479</v>
      </c>
      <c r="S115" s="32">
        <v>149253.57</v>
      </c>
    </row>
    <row r="116" spans="4:19" ht="12.75">
      <c r="D116" s="20" t="s">
        <v>469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4:19" ht="12.75">
      <c r="D117" s="20" t="s">
        <v>470</v>
      </c>
      <c r="E117" s="32"/>
      <c r="F117" s="32"/>
      <c r="G117" s="32"/>
      <c r="H117" s="32">
        <v>58</v>
      </c>
      <c r="I117" s="32">
        <v>2837.077</v>
      </c>
      <c r="J117" s="32">
        <v>96534.73</v>
      </c>
      <c r="K117" s="32">
        <v>83</v>
      </c>
      <c r="L117" s="32">
        <v>5112.671</v>
      </c>
      <c r="M117" s="32">
        <v>149340.35</v>
      </c>
      <c r="N117" s="32">
        <v>632</v>
      </c>
      <c r="O117" s="32">
        <v>48896.492</v>
      </c>
      <c r="P117" s="32">
        <v>1179430.05</v>
      </c>
      <c r="Q117" s="32">
        <v>773</v>
      </c>
      <c r="R117" s="32">
        <v>56846.24</v>
      </c>
      <c r="S117" s="32">
        <v>1425305.13</v>
      </c>
    </row>
    <row r="118" spans="4:19" ht="12.75">
      <c r="D118" s="20" t="s">
        <v>471</v>
      </c>
      <c r="E118" s="32"/>
      <c r="F118" s="32"/>
      <c r="G118" s="32"/>
      <c r="H118" s="32"/>
      <c r="I118" s="32"/>
      <c r="J118" s="32"/>
      <c r="K118" s="32">
        <v>19</v>
      </c>
      <c r="L118" s="32">
        <v>219.958</v>
      </c>
      <c r="M118" s="32">
        <v>5543.42</v>
      </c>
      <c r="N118" s="32">
        <v>0</v>
      </c>
      <c r="O118" s="32">
        <v>0</v>
      </c>
      <c r="P118" s="32">
        <v>0</v>
      </c>
      <c r="Q118" s="32">
        <v>19</v>
      </c>
      <c r="R118" s="32">
        <v>219.958</v>
      </c>
      <c r="S118" s="32">
        <v>5543.42</v>
      </c>
    </row>
    <row r="119" spans="4:19" ht="12.75">
      <c r="D119" s="20" t="s">
        <v>472</v>
      </c>
      <c r="E119" s="32"/>
      <c r="F119" s="32"/>
      <c r="G119" s="32"/>
      <c r="H119" s="32">
        <v>1</v>
      </c>
      <c r="I119" s="32">
        <v>18.472</v>
      </c>
      <c r="J119" s="32">
        <v>521.88</v>
      </c>
      <c r="K119" s="32"/>
      <c r="L119" s="32"/>
      <c r="M119" s="32"/>
      <c r="N119" s="32">
        <v>1</v>
      </c>
      <c r="O119" s="32">
        <v>20.374</v>
      </c>
      <c r="P119" s="32">
        <v>641.28</v>
      </c>
      <c r="Q119" s="32">
        <v>2</v>
      </c>
      <c r="R119" s="32">
        <v>38.846</v>
      </c>
      <c r="S119" s="32">
        <v>1163.16</v>
      </c>
    </row>
    <row r="120" spans="4:19" ht="12.75">
      <c r="D120" s="20" t="s">
        <v>473</v>
      </c>
      <c r="E120" s="32">
        <v>684</v>
      </c>
      <c r="F120" s="32">
        <v>67772.989</v>
      </c>
      <c r="G120" s="32">
        <v>1604840.6</v>
      </c>
      <c r="H120" s="32">
        <v>3886</v>
      </c>
      <c r="I120" s="32">
        <v>338155.38</v>
      </c>
      <c r="J120" s="32">
        <v>4954787.88</v>
      </c>
      <c r="K120" s="32">
        <v>410</v>
      </c>
      <c r="L120" s="32">
        <v>37998.938</v>
      </c>
      <c r="M120" s="32">
        <v>627962.29</v>
      </c>
      <c r="N120" s="32">
        <v>556</v>
      </c>
      <c r="O120" s="32">
        <v>46184.991</v>
      </c>
      <c r="P120" s="32">
        <v>863017.92</v>
      </c>
      <c r="Q120" s="32">
        <v>5536</v>
      </c>
      <c r="R120" s="32">
        <v>490112.298</v>
      </c>
      <c r="S120" s="32">
        <v>8050608.69</v>
      </c>
    </row>
    <row r="121" spans="4:19" ht="12.75">
      <c r="D121" s="20" t="s">
        <v>474</v>
      </c>
      <c r="E121" s="32">
        <v>528</v>
      </c>
      <c r="F121" s="32">
        <v>53439.275</v>
      </c>
      <c r="G121" s="32">
        <v>1036222.83</v>
      </c>
      <c r="H121" s="32">
        <v>994</v>
      </c>
      <c r="I121" s="32">
        <v>95493.638</v>
      </c>
      <c r="J121" s="32">
        <v>1797263.73</v>
      </c>
      <c r="K121" s="32">
        <v>176</v>
      </c>
      <c r="L121" s="32">
        <v>15313.25</v>
      </c>
      <c r="M121" s="32">
        <v>327774.56</v>
      </c>
      <c r="N121" s="32">
        <v>105</v>
      </c>
      <c r="O121" s="32">
        <v>9530.321</v>
      </c>
      <c r="P121" s="32">
        <v>206362.53</v>
      </c>
      <c r="Q121" s="32">
        <v>1803</v>
      </c>
      <c r="R121" s="32">
        <v>173776.484</v>
      </c>
      <c r="S121" s="32">
        <v>3367623.65</v>
      </c>
    </row>
    <row r="122" spans="4:19" ht="12.75">
      <c r="D122" s="20" t="s">
        <v>475</v>
      </c>
      <c r="E122" s="32">
        <v>363</v>
      </c>
      <c r="F122" s="32">
        <v>36895.228</v>
      </c>
      <c r="G122" s="32">
        <v>849769.83</v>
      </c>
      <c r="H122" s="32">
        <v>764</v>
      </c>
      <c r="I122" s="32">
        <v>75380.848</v>
      </c>
      <c r="J122" s="32">
        <v>1368186.9</v>
      </c>
      <c r="K122" s="32">
        <v>58</v>
      </c>
      <c r="L122" s="32">
        <v>6169.756</v>
      </c>
      <c r="M122" s="32">
        <v>132952.81</v>
      </c>
      <c r="N122" s="32">
        <v>27</v>
      </c>
      <c r="O122" s="32">
        <v>2597.273</v>
      </c>
      <c r="P122" s="32">
        <v>37746.96</v>
      </c>
      <c r="Q122" s="32">
        <v>1212</v>
      </c>
      <c r="R122" s="32">
        <v>121043.105</v>
      </c>
      <c r="S122" s="32">
        <v>2388656.5</v>
      </c>
    </row>
    <row r="123" spans="4:19" ht="12.75">
      <c r="D123" s="20" t="s">
        <v>476</v>
      </c>
      <c r="E123" s="32">
        <v>8</v>
      </c>
      <c r="F123" s="32">
        <v>377.75</v>
      </c>
      <c r="G123" s="32">
        <v>10827.31</v>
      </c>
      <c r="H123" s="32">
        <v>46</v>
      </c>
      <c r="I123" s="32">
        <v>3713.568</v>
      </c>
      <c r="J123" s="32">
        <v>132093.71</v>
      </c>
      <c r="K123" s="32">
        <v>4</v>
      </c>
      <c r="L123" s="32">
        <v>196.371</v>
      </c>
      <c r="M123" s="32">
        <v>4293.92</v>
      </c>
      <c r="N123" s="32">
        <v>15</v>
      </c>
      <c r="O123" s="32">
        <v>1126.094</v>
      </c>
      <c r="P123" s="32">
        <v>40365.79</v>
      </c>
      <c r="Q123" s="32">
        <v>73</v>
      </c>
      <c r="R123" s="32">
        <v>5413.783</v>
      </c>
      <c r="S123" s="32">
        <v>187580.73</v>
      </c>
    </row>
    <row r="124" spans="4:19" ht="12.75">
      <c r="D124" s="20" t="s">
        <v>477</v>
      </c>
      <c r="E124" s="32">
        <v>11</v>
      </c>
      <c r="F124" s="32">
        <v>904.032</v>
      </c>
      <c r="G124" s="32">
        <v>40150.89</v>
      </c>
      <c r="H124" s="32">
        <v>482</v>
      </c>
      <c r="I124" s="32">
        <v>44357.219</v>
      </c>
      <c r="J124" s="32">
        <v>617390.17</v>
      </c>
      <c r="K124" s="32">
        <v>13</v>
      </c>
      <c r="L124" s="32">
        <v>1224.007</v>
      </c>
      <c r="M124" s="32">
        <v>23121.8</v>
      </c>
      <c r="N124" s="32">
        <v>30</v>
      </c>
      <c r="O124" s="32">
        <v>574.618</v>
      </c>
      <c r="P124" s="32">
        <v>34328.51</v>
      </c>
      <c r="Q124" s="32">
        <v>536</v>
      </c>
      <c r="R124" s="32">
        <v>47059.876</v>
      </c>
      <c r="S124" s="32">
        <v>714991.37</v>
      </c>
    </row>
    <row r="125" spans="4:19" ht="12.75">
      <c r="D125" s="20" t="s">
        <v>478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</row>
    <row r="126" spans="4:19" ht="12.75">
      <c r="D126" s="20" t="s">
        <v>479</v>
      </c>
      <c r="E126" s="32"/>
      <c r="F126" s="32"/>
      <c r="G126" s="32"/>
      <c r="H126" s="32">
        <v>293</v>
      </c>
      <c r="I126" s="32">
        <v>4666.293</v>
      </c>
      <c r="J126" s="32">
        <v>270704.19</v>
      </c>
      <c r="K126" s="32">
        <v>6</v>
      </c>
      <c r="L126" s="32">
        <v>64.914</v>
      </c>
      <c r="M126" s="32">
        <v>3910.38</v>
      </c>
      <c r="N126" s="32">
        <v>15</v>
      </c>
      <c r="O126" s="32">
        <v>518.167</v>
      </c>
      <c r="P126" s="32">
        <v>13572.82</v>
      </c>
      <c r="Q126" s="32">
        <v>314</v>
      </c>
      <c r="R126" s="32">
        <v>5249.374</v>
      </c>
      <c r="S126" s="32">
        <v>288187.39</v>
      </c>
    </row>
    <row r="127" spans="4:19" ht="12.75">
      <c r="D127" s="20" t="s">
        <v>480</v>
      </c>
      <c r="E127" s="32"/>
      <c r="F127" s="32"/>
      <c r="G127" s="32"/>
      <c r="H127" s="32">
        <v>6</v>
      </c>
      <c r="I127" s="32">
        <v>125.457</v>
      </c>
      <c r="J127" s="32">
        <v>4198.75</v>
      </c>
      <c r="K127" s="32">
        <v>58</v>
      </c>
      <c r="L127" s="32">
        <v>5772.047</v>
      </c>
      <c r="M127" s="32">
        <v>76332.7</v>
      </c>
      <c r="N127" s="32">
        <v>187</v>
      </c>
      <c r="O127" s="32">
        <v>16711.809</v>
      </c>
      <c r="P127" s="32">
        <v>280326.62</v>
      </c>
      <c r="Q127" s="32">
        <v>251</v>
      </c>
      <c r="R127" s="32">
        <v>22609.313</v>
      </c>
      <c r="S127" s="32">
        <v>360858.07</v>
      </c>
    </row>
    <row r="128" spans="4:19" ht="12.75">
      <c r="D128" s="20" t="s">
        <v>481</v>
      </c>
      <c r="E128" s="32"/>
      <c r="F128" s="32"/>
      <c r="G128" s="32"/>
      <c r="H128" s="32">
        <v>55</v>
      </c>
      <c r="I128" s="32">
        <v>834.304</v>
      </c>
      <c r="J128" s="32">
        <v>71509.49</v>
      </c>
      <c r="K128" s="32"/>
      <c r="L128" s="32"/>
      <c r="M128" s="32"/>
      <c r="N128" s="32">
        <v>0</v>
      </c>
      <c r="O128" s="32">
        <v>0</v>
      </c>
      <c r="P128" s="32">
        <v>0</v>
      </c>
      <c r="Q128" s="32">
        <v>55</v>
      </c>
      <c r="R128" s="32">
        <v>834.304</v>
      </c>
      <c r="S128" s="32">
        <v>71509.49</v>
      </c>
    </row>
    <row r="129" spans="4:19" ht="12.75">
      <c r="D129" s="20" t="s">
        <v>482</v>
      </c>
      <c r="E129" s="32">
        <v>145</v>
      </c>
      <c r="F129" s="32">
        <v>13429.682</v>
      </c>
      <c r="G129" s="32">
        <v>528466.88</v>
      </c>
      <c r="H129" s="32">
        <v>1969</v>
      </c>
      <c r="I129" s="32">
        <v>185456.801</v>
      </c>
      <c r="J129" s="32">
        <v>1964473.17</v>
      </c>
      <c r="K129" s="32">
        <v>157</v>
      </c>
      <c r="L129" s="32">
        <v>15624.72</v>
      </c>
      <c r="M129" s="32">
        <v>196659.75</v>
      </c>
      <c r="N129" s="32">
        <v>201</v>
      </c>
      <c r="O129" s="32">
        <v>18503.322</v>
      </c>
      <c r="P129" s="32">
        <v>315488.39</v>
      </c>
      <c r="Q129" s="32">
        <v>2472</v>
      </c>
      <c r="R129" s="32">
        <v>233014.525</v>
      </c>
      <c r="S129" s="32">
        <v>3005088.19</v>
      </c>
    </row>
    <row r="130" spans="4:19" ht="12.75">
      <c r="D130" s="20" t="s">
        <v>483</v>
      </c>
      <c r="E130" s="32"/>
      <c r="F130" s="32"/>
      <c r="G130" s="32"/>
      <c r="H130" s="32">
        <v>1064</v>
      </c>
      <c r="I130" s="32">
        <v>106151.252</v>
      </c>
      <c r="J130" s="32">
        <v>931002.9</v>
      </c>
      <c r="K130" s="32">
        <v>133</v>
      </c>
      <c r="L130" s="32">
        <v>13417.72</v>
      </c>
      <c r="M130" s="32">
        <v>164084.55</v>
      </c>
      <c r="N130" s="32">
        <v>10</v>
      </c>
      <c r="O130" s="32">
        <v>989.72</v>
      </c>
      <c r="P130" s="32">
        <v>36076.22</v>
      </c>
      <c r="Q130" s="32">
        <v>1207</v>
      </c>
      <c r="R130" s="32">
        <v>120558.692</v>
      </c>
      <c r="S130" s="32">
        <v>1131163.67</v>
      </c>
    </row>
    <row r="131" spans="4:19" ht="12.75">
      <c r="D131" s="20" t="s">
        <v>484</v>
      </c>
      <c r="E131" s="32">
        <v>90</v>
      </c>
      <c r="F131" s="32">
        <v>8314.325</v>
      </c>
      <c r="G131" s="32">
        <v>382414.99</v>
      </c>
      <c r="H131" s="32">
        <v>601</v>
      </c>
      <c r="I131" s="32">
        <v>53841.261</v>
      </c>
      <c r="J131" s="32">
        <v>638860.26</v>
      </c>
      <c r="K131" s="32">
        <v>0</v>
      </c>
      <c r="L131" s="32">
        <v>73.075</v>
      </c>
      <c r="M131" s="32">
        <v>431.9</v>
      </c>
      <c r="N131" s="32">
        <v>173</v>
      </c>
      <c r="O131" s="32">
        <v>15953.132</v>
      </c>
      <c r="P131" s="32">
        <v>235804.82</v>
      </c>
      <c r="Q131" s="32">
        <v>864</v>
      </c>
      <c r="R131" s="32">
        <v>78181.793</v>
      </c>
      <c r="S131" s="32">
        <v>1257511.97</v>
      </c>
    </row>
    <row r="132" spans="4:19" ht="12.75">
      <c r="D132" s="20" t="s">
        <v>485</v>
      </c>
      <c r="E132" s="32"/>
      <c r="F132" s="32"/>
      <c r="G132" s="32"/>
      <c r="H132" s="32">
        <v>126</v>
      </c>
      <c r="I132" s="32">
        <v>10252.251</v>
      </c>
      <c r="J132" s="32">
        <v>121525.12</v>
      </c>
      <c r="K132" s="32"/>
      <c r="L132" s="32"/>
      <c r="M132" s="32"/>
      <c r="N132" s="32"/>
      <c r="O132" s="32"/>
      <c r="P132" s="32"/>
      <c r="Q132" s="32">
        <v>126</v>
      </c>
      <c r="R132" s="32">
        <v>10252.251</v>
      </c>
      <c r="S132" s="32">
        <v>121525.12</v>
      </c>
    </row>
    <row r="133" spans="4:19" ht="12.75">
      <c r="D133" s="20" t="s">
        <v>486</v>
      </c>
      <c r="E133" s="32"/>
      <c r="F133" s="32"/>
      <c r="G133" s="32"/>
      <c r="H133" s="32">
        <v>85</v>
      </c>
      <c r="I133" s="32">
        <v>7178.985</v>
      </c>
      <c r="J133" s="32">
        <v>227905.66</v>
      </c>
      <c r="K133" s="32">
        <v>0</v>
      </c>
      <c r="L133" s="32">
        <v>0</v>
      </c>
      <c r="M133" s="32">
        <v>163.1</v>
      </c>
      <c r="N133" s="32">
        <v>18</v>
      </c>
      <c r="O133" s="32">
        <v>346.754</v>
      </c>
      <c r="P133" s="32">
        <v>12939.05</v>
      </c>
      <c r="Q133" s="32">
        <v>103</v>
      </c>
      <c r="R133" s="32">
        <v>7525.739</v>
      </c>
      <c r="S133" s="32">
        <v>241007.81</v>
      </c>
    </row>
    <row r="134" spans="4:19" ht="12.75">
      <c r="D134" s="20" t="s">
        <v>487</v>
      </c>
      <c r="E134" s="32"/>
      <c r="F134" s="32"/>
      <c r="G134" s="32"/>
      <c r="H134" s="32">
        <v>2</v>
      </c>
      <c r="I134" s="32">
        <v>42.683</v>
      </c>
      <c r="J134" s="32">
        <v>1342.72</v>
      </c>
      <c r="K134" s="32"/>
      <c r="L134" s="32"/>
      <c r="M134" s="32"/>
      <c r="N134" s="32">
        <v>0</v>
      </c>
      <c r="O134" s="32">
        <v>0</v>
      </c>
      <c r="P134" s="32">
        <v>0</v>
      </c>
      <c r="Q134" s="32">
        <v>2</v>
      </c>
      <c r="R134" s="32">
        <v>42.683</v>
      </c>
      <c r="S134" s="32">
        <v>1342.72</v>
      </c>
    </row>
    <row r="135" spans="4:19" ht="12.75">
      <c r="D135" s="20" t="s">
        <v>488</v>
      </c>
      <c r="E135" s="32"/>
      <c r="F135" s="32"/>
      <c r="G135" s="32"/>
      <c r="H135" s="32">
        <v>44</v>
      </c>
      <c r="I135" s="32">
        <v>1906.141</v>
      </c>
      <c r="J135" s="32">
        <v>44244.5</v>
      </c>
      <c r="K135" s="32">
        <v>24</v>
      </c>
      <c r="L135" s="32">
        <v>371.954</v>
      </c>
      <c r="M135" s="32">
        <v>6173.74</v>
      </c>
      <c r="N135" s="32">
        <v>20</v>
      </c>
      <c r="O135" s="32">
        <v>123.598</v>
      </c>
      <c r="P135" s="32">
        <v>15180.54</v>
      </c>
      <c r="Q135" s="32">
        <v>88</v>
      </c>
      <c r="R135" s="32">
        <v>2401.693</v>
      </c>
      <c r="S135" s="32">
        <v>65598.78</v>
      </c>
    </row>
    <row r="136" spans="4:19" ht="12.75">
      <c r="D136" s="20" t="s">
        <v>489</v>
      </c>
      <c r="E136" s="32">
        <v>0</v>
      </c>
      <c r="F136" s="32">
        <v>0</v>
      </c>
      <c r="G136" s="32">
        <v>0</v>
      </c>
      <c r="H136" s="32"/>
      <c r="I136" s="32"/>
      <c r="J136" s="32"/>
      <c r="K136" s="32">
        <v>280</v>
      </c>
      <c r="L136" s="32">
        <v>27673.838</v>
      </c>
      <c r="M136" s="32">
        <v>445727.65</v>
      </c>
      <c r="N136" s="32">
        <v>273</v>
      </c>
      <c r="O136" s="32">
        <v>29198.193</v>
      </c>
      <c r="P136" s="32">
        <v>457001.77</v>
      </c>
      <c r="Q136" s="32">
        <f>552+1+1</f>
        <v>554</v>
      </c>
      <c r="R136" s="32">
        <f>56871.365+30.8+0.666</f>
        <v>56902.831</v>
      </c>
      <c r="S136" s="32">
        <f>902025.42+897.88+704</f>
        <v>903627.3</v>
      </c>
    </row>
    <row r="137" spans="4:19" ht="12.75">
      <c r="D137" s="20" t="s">
        <v>490</v>
      </c>
      <c r="E137" s="32"/>
      <c r="F137" s="32"/>
      <c r="G137" s="32"/>
      <c r="H137" s="32"/>
      <c r="I137" s="32"/>
      <c r="J137" s="32"/>
      <c r="K137" s="32">
        <v>247</v>
      </c>
      <c r="L137" s="32">
        <v>24047.838</v>
      </c>
      <c r="M137" s="32">
        <v>327896.21</v>
      </c>
      <c r="N137" s="32">
        <v>24</v>
      </c>
      <c r="O137" s="32">
        <v>2205.519</v>
      </c>
      <c r="P137" s="32">
        <v>33976.86</v>
      </c>
      <c r="Q137" s="32">
        <v>271</v>
      </c>
      <c r="R137" s="32">
        <v>26253.357</v>
      </c>
      <c r="S137" s="32">
        <v>361873.07</v>
      </c>
    </row>
    <row r="138" spans="4:19" ht="12.75">
      <c r="D138" s="20" t="s">
        <v>769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>
        <v>1</v>
      </c>
      <c r="O138" s="32">
        <v>8.694</v>
      </c>
      <c r="P138" s="32">
        <v>1225.81</v>
      </c>
      <c r="Q138" s="32">
        <v>1</v>
      </c>
      <c r="R138" s="32">
        <v>8.694</v>
      </c>
      <c r="S138" s="32">
        <v>1225.81</v>
      </c>
    </row>
    <row r="139" spans="4:19" ht="12.75">
      <c r="D139" s="20" t="s">
        <v>491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>
        <v>18</v>
      </c>
      <c r="O139" s="32">
        <v>1654.3</v>
      </c>
      <c r="P139" s="32">
        <v>23584.03</v>
      </c>
      <c r="Q139" s="32">
        <v>18</v>
      </c>
      <c r="R139" s="32">
        <v>1654.3</v>
      </c>
      <c r="S139" s="32">
        <v>23584.03</v>
      </c>
    </row>
    <row r="140" spans="4:19" ht="12.75">
      <c r="D140" s="20" t="s">
        <v>492</v>
      </c>
      <c r="E140" s="32"/>
      <c r="F140" s="32"/>
      <c r="G140" s="32"/>
      <c r="H140" s="32"/>
      <c r="I140" s="32"/>
      <c r="J140" s="32"/>
      <c r="K140" s="32">
        <v>39</v>
      </c>
      <c r="L140" s="32">
        <v>3656.883</v>
      </c>
      <c r="M140" s="32">
        <v>55860.9</v>
      </c>
      <c r="N140" s="32"/>
      <c r="O140" s="32"/>
      <c r="P140" s="32"/>
      <c r="Q140" s="32">
        <f>38+1</f>
        <v>39</v>
      </c>
      <c r="R140" s="32">
        <f>3626.083+30.8</f>
        <v>3656.8830000000003</v>
      </c>
      <c r="S140" s="32">
        <f>54963.02+897.88</f>
        <v>55860.899999999994</v>
      </c>
    </row>
    <row r="141" spans="4:19" ht="12.75">
      <c r="D141" s="20" t="s">
        <v>493</v>
      </c>
      <c r="E141" s="32">
        <v>0</v>
      </c>
      <c r="F141" s="32">
        <v>0</v>
      </c>
      <c r="G141" s="32">
        <v>0</v>
      </c>
      <c r="H141" s="32"/>
      <c r="I141" s="32"/>
      <c r="J141" s="32"/>
      <c r="K141" s="32">
        <v>33</v>
      </c>
      <c r="L141" s="32">
        <v>3626</v>
      </c>
      <c r="M141" s="32">
        <v>117831.44</v>
      </c>
      <c r="N141" s="32">
        <v>249</v>
      </c>
      <c r="O141" s="32">
        <v>26992.674</v>
      </c>
      <c r="P141" s="32">
        <v>423024.91</v>
      </c>
      <c r="Q141" s="32">
        <f>281+1</f>
        <v>282</v>
      </c>
      <c r="R141" s="32">
        <f>30618.008+0.666</f>
        <v>30618.674000000003</v>
      </c>
      <c r="S141" s="32">
        <f>540152.35+704</f>
        <v>540856.35</v>
      </c>
    </row>
    <row r="142" spans="4:19" ht="12.75">
      <c r="D142" s="20" t="s">
        <v>494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>
        <v>4</v>
      </c>
      <c r="O142" s="32">
        <v>355.853</v>
      </c>
      <c r="P142" s="32">
        <v>2928.04</v>
      </c>
      <c r="Q142" s="32">
        <v>4</v>
      </c>
      <c r="R142" s="32">
        <v>355.853</v>
      </c>
      <c r="S142" s="32">
        <v>2928.04</v>
      </c>
    </row>
    <row r="143" spans="4:19" ht="12.75">
      <c r="D143" s="20" t="s">
        <v>495</v>
      </c>
      <c r="E143" s="32"/>
      <c r="F143" s="32"/>
      <c r="G143" s="32"/>
      <c r="H143" s="32">
        <v>28</v>
      </c>
      <c r="I143" s="32">
        <v>569.9</v>
      </c>
      <c r="J143" s="32">
        <v>21691.98</v>
      </c>
      <c r="K143" s="32">
        <v>36</v>
      </c>
      <c r="L143" s="32">
        <v>443.358</v>
      </c>
      <c r="M143" s="32">
        <v>10360.82</v>
      </c>
      <c r="N143" s="32">
        <v>54</v>
      </c>
      <c r="O143" s="32">
        <v>938.974</v>
      </c>
      <c r="P143" s="32">
        <v>32061.01</v>
      </c>
      <c r="Q143" s="32">
        <v>118</v>
      </c>
      <c r="R143" s="32">
        <v>1952.232</v>
      </c>
      <c r="S143" s="32">
        <v>64113.81</v>
      </c>
    </row>
    <row r="144" spans="4:19" ht="12.75">
      <c r="D144" s="20" t="s">
        <v>496</v>
      </c>
      <c r="E144" s="32">
        <v>378</v>
      </c>
      <c r="F144" s="32">
        <v>36300.364</v>
      </c>
      <c r="G144" s="32">
        <v>546269.22</v>
      </c>
      <c r="H144" s="32">
        <v>3357</v>
      </c>
      <c r="I144" s="32">
        <v>302600.398</v>
      </c>
      <c r="J144" s="32">
        <v>5492310.73</v>
      </c>
      <c r="K144" s="32">
        <v>316</v>
      </c>
      <c r="L144" s="32">
        <v>17136.599</v>
      </c>
      <c r="M144" s="32">
        <v>403793.01</v>
      </c>
      <c r="N144" s="32">
        <v>347</v>
      </c>
      <c r="O144" s="32">
        <v>10768.604</v>
      </c>
      <c r="P144" s="32">
        <v>373551.13</v>
      </c>
      <c r="Q144" s="32">
        <v>4398</v>
      </c>
      <c r="R144" s="32">
        <v>366805.965</v>
      </c>
      <c r="S144" s="32">
        <v>6815924.09</v>
      </c>
    </row>
    <row r="145" spans="4:19" ht="12.75">
      <c r="D145" s="20" t="s">
        <v>497</v>
      </c>
      <c r="E145" s="32"/>
      <c r="F145" s="32"/>
      <c r="G145" s="32"/>
      <c r="H145" s="32">
        <v>21</v>
      </c>
      <c r="I145" s="32">
        <v>456.946</v>
      </c>
      <c r="J145" s="32">
        <v>12335.72</v>
      </c>
      <c r="K145" s="32"/>
      <c r="L145" s="32"/>
      <c r="M145" s="32"/>
      <c r="N145" s="32">
        <v>35</v>
      </c>
      <c r="O145" s="32">
        <v>738.802</v>
      </c>
      <c r="P145" s="32">
        <v>16834.86</v>
      </c>
      <c r="Q145" s="32">
        <v>56</v>
      </c>
      <c r="R145" s="32">
        <v>1195.748</v>
      </c>
      <c r="S145" s="32">
        <v>29170.58</v>
      </c>
    </row>
    <row r="146" spans="4:19" ht="12.75">
      <c r="D146" s="20" t="s">
        <v>498</v>
      </c>
      <c r="E146" s="32"/>
      <c r="F146" s="32"/>
      <c r="G146" s="32"/>
      <c r="H146" s="32"/>
      <c r="I146" s="32"/>
      <c r="J146" s="32"/>
      <c r="K146" s="32">
        <v>8</v>
      </c>
      <c r="L146" s="32">
        <v>604.128</v>
      </c>
      <c r="M146" s="32">
        <v>13540.55</v>
      </c>
      <c r="N146" s="32">
        <v>6</v>
      </c>
      <c r="O146" s="32">
        <v>465.176</v>
      </c>
      <c r="P146" s="32">
        <v>6438.97</v>
      </c>
      <c r="Q146" s="32">
        <v>14</v>
      </c>
      <c r="R146" s="32">
        <v>1069.304</v>
      </c>
      <c r="S146" s="32">
        <v>19979.52</v>
      </c>
    </row>
    <row r="147" spans="4:19" ht="12.75">
      <c r="D147" s="20" t="s">
        <v>499</v>
      </c>
      <c r="E147" s="32">
        <v>147</v>
      </c>
      <c r="F147" s="32">
        <v>12616.639</v>
      </c>
      <c r="G147" s="32">
        <v>83865.42</v>
      </c>
      <c r="H147" s="32">
        <v>511</v>
      </c>
      <c r="I147" s="32">
        <v>45231.525</v>
      </c>
      <c r="J147" s="32">
        <v>827342.05</v>
      </c>
      <c r="K147" s="32">
        <v>153</v>
      </c>
      <c r="L147" s="32">
        <v>13051.344</v>
      </c>
      <c r="M147" s="32">
        <v>335625.63</v>
      </c>
      <c r="N147" s="32">
        <v>53</v>
      </c>
      <c r="O147" s="32">
        <v>3184.864</v>
      </c>
      <c r="P147" s="32">
        <v>126770.21</v>
      </c>
      <c r="Q147" s="32">
        <v>864</v>
      </c>
      <c r="R147" s="32">
        <v>74084.372</v>
      </c>
      <c r="S147" s="32">
        <v>1373603.31</v>
      </c>
    </row>
    <row r="148" spans="4:19" ht="12.75">
      <c r="D148" s="20" t="s">
        <v>500</v>
      </c>
      <c r="E148" s="32"/>
      <c r="F148" s="32"/>
      <c r="G148" s="32"/>
      <c r="H148" s="32">
        <v>47</v>
      </c>
      <c r="I148" s="32">
        <v>896.719</v>
      </c>
      <c r="J148" s="32">
        <v>24784.42</v>
      </c>
      <c r="K148" s="32">
        <v>47</v>
      </c>
      <c r="L148" s="32">
        <v>1273.791</v>
      </c>
      <c r="M148" s="32">
        <v>22403.25</v>
      </c>
      <c r="N148" s="32">
        <v>183</v>
      </c>
      <c r="O148" s="32">
        <v>3746.18</v>
      </c>
      <c r="P148" s="32">
        <v>100828.5</v>
      </c>
      <c r="Q148" s="32">
        <v>277</v>
      </c>
      <c r="R148" s="32">
        <v>5916.69</v>
      </c>
      <c r="S148" s="32">
        <v>148016.17</v>
      </c>
    </row>
    <row r="149" spans="4:19" ht="12.75">
      <c r="D149" s="20" t="s">
        <v>501</v>
      </c>
      <c r="E149" s="32"/>
      <c r="F149" s="32"/>
      <c r="G149" s="32"/>
      <c r="H149" s="32">
        <v>76</v>
      </c>
      <c r="I149" s="32">
        <v>1653.41</v>
      </c>
      <c r="J149" s="32">
        <v>47372.9</v>
      </c>
      <c r="K149" s="32">
        <v>106</v>
      </c>
      <c r="L149" s="32">
        <v>2165.536</v>
      </c>
      <c r="M149" s="32">
        <v>31748.27</v>
      </c>
      <c r="N149" s="32">
        <v>56</v>
      </c>
      <c r="O149" s="32">
        <v>2340.211</v>
      </c>
      <c r="P149" s="32">
        <v>110998.46</v>
      </c>
      <c r="Q149" s="32">
        <v>238</v>
      </c>
      <c r="R149" s="32">
        <v>6159.157</v>
      </c>
      <c r="S149" s="32">
        <v>190119.63</v>
      </c>
    </row>
    <row r="150" spans="4:19" ht="12.75">
      <c r="D150" s="20" t="s">
        <v>502</v>
      </c>
      <c r="E150" s="32">
        <v>231</v>
      </c>
      <c r="F150" s="32">
        <v>23683.725</v>
      </c>
      <c r="G150" s="32">
        <v>462403.8</v>
      </c>
      <c r="H150" s="32">
        <v>2601</v>
      </c>
      <c r="I150" s="32">
        <v>252427.978</v>
      </c>
      <c r="J150" s="32">
        <v>4508849.75</v>
      </c>
      <c r="K150" s="32"/>
      <c r="L150" s="32"/>
      <c r="M150" s="32"/>
      <c r="N150" s="32">
        <v>0</v>
      </c>
      <c r="O150" s="32">
        <v>0</v>
      </c>
      <c r="P150" s="32">
        <v>0</v>
      </c>
      <c r="Q150" s="32">
        <v>2832</v>
      </c>
      <c r="R150" s="32">
        <v>276111.703</v>
      </c>
      <c r="S150" s="32">
        <v>4971253.55</v>
      </c>
    </row>
    <row r="151" spans="4:19" ht="12.75">
      <c r="D151" s="20" t="s">
        <v>503</v>
      </c>
      <c r="E151" s="32"/>
      <c r="F151" s="32"/>
      <c r="G151" s="32"/>
      <c r="H151" s="32">
        <v>97</v>
      </c>
      <c r="I151" s="32">
        <v>1877.611</v>
      </c>
      <c r="J151" s="32">
        <v>69447.17</v>
      </c>
      <c r="K151" s="32">
        <v>2</v>
      </c>
      <c r="L151" s="32">
        <v>41.8</v>
      </c>
      <c r="M151" s="32">
        <v>475.31</v>
      </c>
      <c r="N151" s="32">
        <v>11</v>
      </c>
      <c r="O151" s="32">
        <v>231.069</v>
      </c>
      <c r="P151" s="32">
        <v>8379.9</v>
      </c>
      <c r="Q151" s="32">
        <v>110</v>
      </c>
      <c r="R151" s="32">
        <v>2150.48</v>
      </c>
      <c r="S151" s="32">
        <v>78302.38</v>
      </c>
    </row>
    <row r="152" spans="4:19" ht="12.75">
      <c r="D152" s="20" t="s">
        <v>504</v>
      </c>
      <c r="E152" s="32"/>
      <c r="F152" s="32"/>
      <c r="G152" s="32"/>
      <c r="H152" s="32">
        <v>4</v>
      </c>
      <c r="I152" s="32">
        <v>56.209</v>
      </c>
      <c r="J152" s="32">
        <v>2178.72</v>
      </c>
      <c r="K152" s="32"/>
      <c r="L152" s="32"/>
      <c r="M152" s="32"/>
      <c r="N152" s="32">
        <v>3</v>
      </c>
      <c r="O152" s="32">
        <v>62.302</v>
      </c>
      <c r="P152" s="32">
        <v>3300.23</v>
      </c>
      <c r="Q152" s="32">
        <v>7</v>
      </c>
      <c r="R152" s="32">
        <v>118.511</v>
      </c>
      <c r="S152" s="32">
        <v>5478.95</v>
      </c>
    </row>
    <row r="153" spans="4:19" ht="12.75">
      <c r="D153" s="20" t="s">
        <v>505</v>
      </c>
      <c r="E153" s="32">
        <v>432</v>
      </c>
      <c r="F153" s="32">
        <v>35094.232</v>
      </c>
      <c r="G153" s="32">
        <v>1226836.57</v>
      </c>
      <c r="H153" s="32">
        <v>5904</v>
      </c>
      <c r="I153" s="32">
        <v>504078.523</v>
      </c>
      <c r="J153" s="32">
        <v>10416415.63</v>
      </c>
      <c r="K153" s="32">
        <f>1004+2</f>
        <v>1006</v>
      </c>
      <c r="L153" s="32">
        <f>90254.162+24.8</f>
        <v>90278.962</v>
      </c>
      <c r="M153" s="32">
        <f>2106488.1+482.28</f>
        <v>2106970.38</v>
      </c>
      <c r="N153" s="32">
        <v>3630</v>
      </c>
      <c r="O153" s="32">
        <v>341081.718</v>
      </c>
      <c r="P153" s="32">
        <v>8081538.49</v>
      </c>
      <c r="Q153" s="32">
        <f>10970+2</f>
        <v>10972</v>
      </c>
      <c r="R153" s="32">
        <f>970508.635+24.8</f>
        <v>970533.435</v>
      </c>
      <c r="S153" s="32">
        <f>21831278.79+482.28</f>
        <v>21831761.07</v>
      </c>
    </row>
    <row r="154" spans="4:19" ht="12.75">
      <c r="D154" s="20" t="s">
        <v>506</v>
      </c>
      <c r="E154" s="32"/>
      <c r="F154" s="32"/>
      <c r="G154" s="32"/>
      <c r="H154" s="32"/>
      <c r="I154" s="32"/>
      <c r="J154" s="32"/>
      <c r="K154" s="32">
        <v>25</v>
      </c>
      <c r="L154" s="32">
        <v>2445.825</v>
      </c>
      <c r="M154" s="32">
        <v>72141.95</v>
      </c>
      <c r="N154" s="32"/>
      <c r="O154" s="32"/>
      <c r="P154" s="32"/>
      <c r="Q154" s="32">
        <v>25</v>
      </c>
      <c r="R154" s="32">
        <v>2445.825</v>
      </c>
      <c r="S154" s="32">
        <v>72141.95</v>
      </c>
    </row>
    <row r="155" spans="4:19" ht="12.75">
      <c r="D155" s="20" t="s">
        <v>507</v>
      </c>
      <c r="E155" s="32">
        <v>7</v>
      </c>
      <c r="F155" s="32">
        <v>699.313</v>
      </c>
      <c r="G155" s="32">
        <v>14498.48</v>
      </c>
      <c r="H155" s="32">
        <v>269</v>
      </c>
      <c r="I155" s="32">
        <v>26467.518</v>
      </c>
      <c r="J155" s="32">
        <v>598215.05</v>
      </c>
      <c r="K155" s="32"/>
      <c r="L155" s="32"/>
      <c r="M155" s="32"/>
      <c r="N155" s="32">
        <v>38</v>
      </c>
      <c r="O155" s="32">
        <v>3963.099</v>
      </c>
      <c r="P155" s="32">
        <v>66943.98</v>
      </c>
      <c r="Q155" s="32">
        <f>312+2</f>
        <v>314</v>
      </c>
      <c r="R155" s="32">
        <f>31105.13+24.8</f>
        <v>31129.93</v>
      </c>
      <c r="S155" s="32">
        <f>679175.23+482.28</f>
        <v>679657.51</v>
      </c>
    </row>
    <row r="156" spans="4:19" ht="12.75">
      <c r="D156" s="20" t="s">
        <v>508</v>
      </c>
      <c r="E156" s="32">
        <v>202</v>
      </c>
      <c r="F156" s="32">
        <v>20547.186</v>
      </c>
      <c r="G156" s="32">
        <v>825322.03</v>
      </c>
      <c r="H156" s="32">
        <v>2393</v>
      </c>
      <c r="I156" s="32">
        <v>248338.915</v>
      </c>
      <c r="J156" s="32">
        <v>4045167.6</v>
      </c>
      <c r="K156" s="32">
        <v>79</v>
      </c>
      <c r="L156" s="32">
        <v>8712.705</v>
      </c>
      <c r="M156" s="32">
        <v>167626.54</v>
      </c>
      <c r="N156" s="32">
        <v>194</v>
      </c>
      <c r="O156" s="32">
        <v>19912.62</v>
      </c>
      <c r="P156" s="32">
        <v>260519.27</v>
      </c>
      <c r="Q156" s="32">
        <v>2868</v>
      </c>
      <c r="R156" s="32">
        <v>297511.426</v>
      </c>
      <c r="S156" s="32">
        <v>5298635.44</v>
      </c>
    </row>
    <row r="157" spans="4:19" ht="12.75">
      <c r="D157" s="20" t="s">
        <v>509</v>
      </c>
      <c r="E157" s="32">
        <v>146</v>
      </c>
      <c r="F157" s="32">
        <v>13018.035</v>
      </c>
      <c r="G157" s="32">
        <v>353861.86</v>
      </c>
      <c r="H157" s="32">
        <v>2118</v>
      </c>
      <c r="I157" s="32">
        <v>201538.991</v>
      </c>
      <c r="J157" s="32">
        <v>4939219.77</v>
      </c>
      <c r="K157" s="32">
        <v>733</v>
      </c>
      <c r="L157" s="32">
        <v>71712.635</v>
      </c>
      <c r="M157" s="32">
        <v>1687509.97</v>
      </c>
      <c r="N157" s="32">
        <v>3301</v>
      </c>
      <c r="O157" s="32">
        <v>314714.837</v>
      </c>
      <c r="P157" s="32">
        <v>7648885.4</v>
      </c>
      <c r="Q157" s="32">
        <v>6298</v>
      </c>
      <c r="R157" s="32">
        <v>600984.498</v>
      </c>
      <c r="S157" s="32">
        <v>14629477</v>
      </c>
    </row>
    <row r="158" spans="4:19" ht="12.75">
      <c r="D158" s="20" t="s">
        <v>510</v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>
        <v>12</v>
      </c>
      <c r="O158" s="32">
        <v>1038.604</v>
      </c>
      <c r="P158" s="32">
        <v>30894.09</v>
      </c>
      <c r="Q158" s="32">
        <v>12</v>
      </c>
      <c r="R158" s="32">
        <v>1038.604</v>
      </c>
      <c r="S158" s="32">
        <v>30894.09</v>
      </c>
    </row>
    <row r="159" spans="4:19" ht="12.75">
      <c r="D159" s="20" t="s">
        <v>747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</row>
    <row r="160" spans="4:19" ht="12.75">
      <c r="D160" s="20" t="s">
        <v>511</v>
      </c>
      <c r="E160" s="32"/>
      <c r="F160" s="32"/>
      <c r="G160" s="32"/>
      <c r="H160" s="32">
        <v>40</v>
      </c>
      <c r="I160" s="32">
        <v>599.947</v>
      </c>
      <c r="J160" s="32">
        <v>45042.86</v>
      </c>
      <c r="K160" s="32"/>
      <c r="L160" s="32"/>
      <c r="M160" s="32"/>
      <c r="N160" s="32">
        <v>5</v>
      </c>
      <c r="O160" s="32">
        <v>85.87</v>
      </c>
      <c r="P160" s="32">
        <v>2996.65</v>
      </c>
      <c r="Q160" s="32">
        <v>45</v>
      </c>
      <c r="R160" s="32">
        <v>685.817</v>
      </c>
      <c r="S160" s="32">
        <v>48039.51</v>
      </c>
    </row>
    <row r="161" spans="4:19" ht="12.75">
      <c r="D161" s="20" t="s">
        <v>770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</row>
    <row r="162" spans="4:19" ht="12.75">
      <c r="D162" s="20" t="s">
        <v>512</v>
      </c>
      <c r="E162" s="32"/>
      <c r="F162" s="32"/>
      <c r="G162" s="32"/>
      <c r="H162" s="32">
        <v>7</v>
      </c>
      <c r="I162" s="32">
        <v>133.703</v>
      </c>
      <c r="J162" s="32">
        <v>3243.72</v>
      </c>
      <c r="K162" s="32"/>
      <c r="L162" s="32"/>
      <c r="M162" s="32"/>
      <c r="N162" s="32">
        <v>6</v>
      </c>
      <c r="O162" s="32">
        <v>32.09</v>
      </c>
      <c r="P162" s="32">
        <v>7395.17</v>
      </c>
      <c r="Q162" s="32">
        <v>13</v>
      </c>
      <c r="R162" s="32">
        <v>165.793</v>
      </c>
      <c r="S162" s="32">
        <v>10638.89</v>
      </c>
    </row>
    <row r="163" spans="4:19" ht="12.75">
      <c r="D163" s="20" t="s">
        <v>242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>
        <v>3</v>
      </c>
      <c r="O163" s="32">
        <v>69.496</v>
      </c>
      <c r="P163" s="32">
        <v>1500.54</v>
      </c>
      <c r="Q163" s="32">
        <v>3</v>
      </c>
      <c r="R163" s="32">
        <v>69.496</v>
      </c>
      <c r="S163" s="32">
        <v>1500.54</v>
      </c>
    </row>
    <row r="164" spans="4:19" ht="12.75">
      <c r="D164" s="20" t="s">
        <v>513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>
        <v>3</v>
      </c>
      <c r="O164" s="32">
        <v>69.496</v>
      </c>
      <c r="P164" s="32">
        <v>1500.54</v>
      </c>
      <c r="Q164" s="32">
        <v>3</v>
      </c>
      <c r="R164" s="32">
        <v>69.496</v>
      </c>
      <c r="S164" s="32">
        <v>1500.54</v>
      </c>
    </row>
    <row r="165" spans="4:19" ht="12.75">
      <c r="D165" s="20" t="s">
        <v>771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</row>
    <row r="166" spans="4:19" ht="12.75">
      <c r="D166" s="20" t="s">
        <v>243</v>
      </c>
      <c r="E166" s="32"/>
      <c r="F166" s="32"/>
      <c r="G166" s="32"/>
      <c r="H166" s="32">
        <v>51</v>
      </c>
      <c r="I166" s="32">
        <v>566.956</v>
      </c>
      <c r="J166" s="32">
        <v>49976.26</v>
      </c>
      <c r="K166" s="32">
        <v>24</v>
      </c>
      <c r="L166" s="32">
        <v>499.239</v>
      </c>
      <c r="M166" s="32">
        <v>6476.41</v>
      </c>
      <c r="N166" s="32">
        <v>115</v>
      </c>
      <c r="O166" s="32">
        <v>2178.939</v>
      </c>
      <c r="P166" s="32">
        <f>116973.96+115.63</f>
        <v>117089.59000000001</v>
      </c>
      <c r="Q166" s="32">
        <v>190</v>
      </c>
      <c r="R166" s="32">
        <v>3245.134</v>
      </c>
      <c r="S166" s="32">
        <f>173426.63+115.63</f>
        <v>173542.26</v>
      </c>
    </row>
    <row r="167" spans="4:19" ht="12.75">
      <c r="D167" s="20" t="s">
        <v>514</v>
      </c>
      <c r="E167" s="32"/>
      <c r="F167" s="32"/>
      <c r="G167" s="32"/>
      <c r="H167" s="32">
        <v>3</v>
      </c>
      <c r="I167" s="32">
        <v>55.384</v>
      </c>
      <c r="J167" s="32">
        <v>2197.24</v>
      </c>
      <c r="K167" s="32"/>
      <c r="L167" s="32"/>
      <c r="M167" s="32"/>
      <c r="N167" s="32">
        <v>12</v>
      </c>
      <c r="O167" s="32">
        <v>149.341</v>
      </c>
      <c r="P167" s="32">
        <v>11570.05</v>
      </c>
      <c r="Q167" s="32">
        <v>15</v>
      </c>
      <c r="R167" s="32">
        <v>204.725</v>
      </c>
      <c r="S167" s="32">
        <v>13767.29</v>
      </c>
    </row>
    <row r="168" spans="4:19" ht="12.75">
      <c r="D168" s="20" t="s">
        <v>772</v>
      </c>
      <c r="E168" s="32"/>
      <c r="F168" s="32"/>
      <c r="G168" s="32"/>
      <c r="H168" s="32">
        <v>11</v>
      </c>
      <c r="I168" s="32">
        <v>72.468</v>
      </c>
      <c r="J168" s="32">
        <v>13917.59</v>
      </c>
      <c r="K168" s="32"/>
      <c r="L168" s="32"/>
      <c r="M168" s="32"/>
      <c r="N168" s="32">
        <v>7</v>
      </c>
      <c r="O168" s="32">
        <v>126.918</v>
      </c>
      <c r="P168" s="32">
        <v>4206.39</v>
      </c>
      <c r="Q168" s="32">
        <v>18</v>
      </c>
      <c r="R168" s="32">
        <v>199.386</v>
      </c>
      <c r="S168" s="32">
        <v>18123.98</v>
      </c>
    </row>
    <row r="169" spans="4:19" ht="12.75">
      <c r="D169" s="20" t="s">
        <v>515</v>
      </c>
      <c r="E169" s="32"/>
      <c r="F169" s="32"/>
      <c r="G169" s="32"/>
      <c r="H169" s="32">
        <v>1</v>
      </c>
      <c r="I169" s="32">
        <v>20</v>
      </c>
      <c r="J169" s="32">
        <v>573.55</v>
      </c>
      <c r="K169" s="32"/>
      <c r="L169" s="32"/>
      <c r="M169" s="32"/>
      <c r="N169" s="32"/>
      <c r="O169" s="32"/>
      <c r="P169" s="32"/>
      <c r="Q169" s="32">
        <v>1</v>
      </c>
      <c r="R169" s="32">
        <v>20</v>
      </c>
      <c r="S169" s="32">
        <v>573.55</v>
      </c>
    </row>
    <row r="170" spans="4:19" ht="12.75">
      <c r="D170" s="20" t="s">
        <v>773</v>
      </c>
      <c r="E170" s="32"/>
      <c r="F170" s="32"/>
      <c r="G170" s="32"/>
      <c r="H170" s="32">
        <v>1</v>
      </c>
      <c r="I170" s="32">
        <v>15.853</v>
      </c>
      <c r="J170" s="32">
        <v>1556.38</v>
      </c>
      <c r="K170" s="32"/>
      <c r="L170" s="32"/>
      <c r="M170" s="32"/>
      <c r="N170" s="32"/>
      <c r="O170" s="32"/>
      <c r="P170" s="32"/>
      <c r="Q170" s="32">
        <v>1</v>
      </c>
      <c r="R170" s="32">
        <v>15.853</v>
      </c>
      <c r="S170" s="32">
        <v>1556.38</v>
      </c>
    </row>
    <row r="171" spans="4:19" ht="12.75">
      <c r="D171" s="20" t="s">
        <v>516</v>
      </c>
      <c r="E171" s="32"/>
      <c r="F171" s="32"/>
      <c r="G171" s="32"/>
      <c r="H171" s="32">
        <v>19</v>
      </c>
      <c r="I171" s="32">
        <v>227.11</v>
      </c>
      <c r="J171" s="32">
        <v>18477.98</v>
      </c>
      <c r="K171" s="32">
        <v>1</v>
      </c>
      <c r="L171" s="32">
        <v>19.5</v>
      </c>
      <c r="M171" s="32">
        <v>237.9</v>
      </c>
      <c r="N171" s="32">
        <v>16</v>
      </c>
      <c r="O171" s="32">
        <v>209.47</v>
      </c>
      <c r="P171" s="32">
        <v>14990.23</v>
      </c>
      <c r="Q171" s="32">
        <v>36</v>
      </c>
      <c r="R171" s="32">
        <v>456.08</v>
      </c>
      <c r="S171" s="32">
        <v>33706.11</v>
      </c>
    </row>
    <row r="172" spans="4:19" ht="12.75">
      <c r="D172" s="20" t="s">
        <v>774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f>-115.63+115.63</f>
        <v>0</v>
      </c>
    </row>
    <row r="173" spans="4:19" ht="12.75">
      <c r="D173" s="20" t="s">
        <v>517</v>
      </c>
      <c r="E173" s="32"/>
      <c r="F173" s="32"/>
      <c r="G173" s="32"/>
      <c r="H173" s="32">
        <v>16</v>
      </c>
      <c r="I173" s="32">
        <v>176.141</v>
      </c>
      <c r="J173" s="32">
        <v>13253.52</v>
      </c>
      <c r="K173" s="32">
        <v>23</v>
      </c>
      <c r="L173" s="32">
        <v>479.739</v>
      </c>
      <c r="M173" s="32">
        <v>6238.51</v>
      </c>
      <c r="N173" s="32">
        <v>80</v>
      </c>
      <c r="O173" s="32">
        <v>1693.21</v>
      </c>
      <c r="P173" s="32">
        <v>86322.92</v>
      </c>
      <c r="Q173" s="32">
        <v>119</v>
      </c>
      <c r="R173" s="32">
        <v>2349.09</v>
      </c>
      <c r="S173" s="32">
        <v>105814.95</v>
      </c>
    </row>
    <row r="174" spans="4:19" ht="12.75">
      <c r="D174" s="20" t="s">
        <v>748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</row>
    <row r="175" spans="4:19" ht="12.75">
      <c r="D175" s="20" t="s">
        <v>244</v>
      </c>
      <c r="E175" s="32">
        <v>9</v>
      </c>
      <c r="F175" s="32">
        <v>143.942</v>
      </c>
      <c r="G175" s="32">
        <v>4786.74</v>
      </c>
      <c r="H175" s="32">
        <v>346</v>
      </c>
      <c r="I175" s="32">
        <v>5082.545</v>
      </c>
      <c r="J175" s="32">
        <v>210891.44</v>
      </c>
      <c r="K175" s="32">
        <v>109</v>
      </c>
      <c r="L175" s="32">
        <v>2036.374</v>
      </c>
      <c r="M175" s="32">
        <v>34017.71</v>
      </c>
      <c r="N175" s="32">
        <v>110</v>
      </c>
      <c r="O175" s="32">
        <v>1518.554</v>
      </c>
      <c r="P175" s="32">
        <v>68515.05</v>
      </c>
      <c r="Q175" s="32">
        <v>574</v>
      </c>
      <c r="R175" s="32">
        <v>8781.415</v>
      </c>
      <c r="S175" s="32">
        <v>318210.94</v>
      </c>
    </row>
    <row r="176" spans="4:19" ht="12.75">
      <c r="D176" s="20" t="s">
        <v>518</v>
      </c>
      <c r="E176" s="32"/>
      <c r="F176" s="32"/>
      <c r="G176" s="32"/>
      <c r="H176" s="32">
        <v>13</v>
      </c>
      <c r="I176" s="32">
        <v>250.784</v>
      </c>
      <c r="J176" s="32">
        <v>6560.52</v>
      </c>
      <c r="K176" s="32"/>
      <c r="L176" s="32"/>
      <c r="M176" s="32"/>
      <c r="N176" s="32">
        <v>6</v>
      </c>
      <c r="O176" s="32">
        <v>49.806</v>
      </c>
      <c r="P176" s="32">
        <v>3903.36</v>
      </c>
      <c r="Q176" s="32">
        <v>19</v>
      </c>
      <c r="R176" s="32">
        <v>300.59</v>
      </c>
      <c r="S176" s="32">
        <v>10463.88</v>
      </c>
    </row>
    <row r="177" spans="4:19" ht="12.75">
      <c r="D177" s="20" t="s">
        <v>519</v>
      </c>
      <c r="E177" s="32"/>
      <c r="F177" s="32"/>
      <c r="G177" s="32"/>
      <c r="H177" s="32">
        <v>1</v>
      </c>
      <c r="I177" s="32">
        <v>10.36</v>
      </c>
      <c r="J177" s="32">
        <v>510.76</v>
      </c>
      <c r="K177" s="32"/>
      <c r="L177" s="32"/>
      <c r="M177" s="32"/>
      <c r="N177" s="32">
        <v>2</v>
      </c>
      <c r="O177" s="32">
        <v>15.708</v>
      </c>
      <c r="P177" s="32">
        <v>1721.15</v>
      </c>
      <c r="Q177" s="32">
        <v>3</v>
      </c>
      <c r="R177" s="32">
        <v>26.068</v>
      </c>
      <c r="S177" s="32">
        <v>2231.91</v>
      </c>
    </row>
    <row r="178" spans="4:19" ht="12.75">
      <c r="D178" s="20" t="s">
        <v>775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>
        <v>5</v>
      </c>
      <c r="O178" s="32">
        <v>61.346</v>
      </c>
      <c r="P178" s="32">
        <v>2399.62</v>
      </c>
      <c r="Q178" s="32">
        <v>5</v>
      </c>
      <c r="R178" s="32">
        <v>61.346</v>
      </c>
      <c r="S178" s="32">
        <v>2399.62</v>
      </c>
    </row>
    <row r="179" spans="4:19" ht="12.75">
      <c r="D179" s="20" t="s">
        <v>520</v>
      </c>
      <c r="E179" s="32">
        <v>9</v>
      </c>
      <c r="F179" s="32">
        <v>143.942</v>
      </c>
      <c r="G179" s="32">
        <v>4786.74</v>
      </c>
      <c r="H179" s="32">
        <v>332</v>
      </c>
      <c r="I179" s="32">
        <v>4821.401</v>
      </c>
      <c r="J179" s="32">
        <v>203820.16</v>
      </c>
      <c r="K179" s="32">
        <v>109</v>
      </c>
      <c r="L179" s="32">
        <v>2036.374</v>
      </c>
      <c r="M179" s="32">
        <v>34017.71</v>
      </c>
      <c r="N179" s="32">
        <v>97</v>
      </c>
      <c r="O179" s="32">
        <v>1391.694</v>
      </c>
      <c r="P179" s="32">
        <v>60490.92</v>
      </c>
      <c r="Q179" s="32">
        <v>547</v>
      </c>
      <c r="R179" s="32">
        <v>8393.411</v>
      </c>
      <c r="S179" s="32">
        <v>303115.53</v>
      </c>
    </row>
    <row r="180" spans="4:19" ht="12.75">
      <c r="D180" s="20" t="s">
        <v>245</v>
      </c>
      <c r="E180" s="32">
        <v>21</v>
      </c>
      <c r="F180" s="32">
        <v>1299.573</v>
      </c>
      <c r="G180" s="32">
        <v>38560.15</v>
      </c>
      <c r="H180" s="32">
        <v>368</v>
      </c>
      <c r="I180" s="32">
        <v>22167.304</v>
      </c>
      <c r="J180" s="32">
        <v>482766.6</v>
      </c>
      <c r="K180" s="32">
        <v>1712</v>
      </c>
      <c r="L180" s="32">
        <v>110211.352</v>
      </c>
      <c r="M180" s="32">
        <v>2879545.91</v>
      </c>
      <c r="N180" s="32">
        <v>2060</v>
      </c>
      <c r="O180" s="32">
        <v>150585.768</v>
      </c>
      <c r="P180" s="32">
        <v>3106935.45</v>
      </c>
      <c r="Q180" s="32">
        <v>4161</v>
      </c>
      <c r="R180" s="32">
        <v>284263.997</v>
      </c>
      <c r="S180" s="32">
        <v>6507808.11</v>
      </c>
    </row>
    <row r="181" spans="4:19" ht="12.75">
      <c r="D181" s="20" t="s">
        <v>521</v>
      </c>
      <c r="E181" s="32">
        <v>2</v>
      </c>
      <c r="F181" s="32">
        <v>42</v>
      </c>
      <c r="G181" s="32">
        <v>1068.93</v>
      </c>
      <c r="H181" s="32">
        <v>53</v>
      </c>
      <c r="I181" s="32">
        <v>4583.896</v>
      </c>
      <c r="J181" s="32">
        <v>137312.46</v>
      </c>
      <c r="K181" s="32">
        <v>8</v>
      </c>
      <c r="L181" s="32">
        <v>654.31</v>
      </c>
      <c r="M181" s="32">
        <v>16563.94</v>
      </c>
      <c r="N181" s="32">
        <v>101</v>
      </c>
      <c r="O181" s="32">
        <v>9971.896</v>
      </c>
      <c r="P181" s="32">
        <v>27304.57</v>
      </c>
      <c r="Q181" s="32">
        <v>164</v>
      </c>
      <c r="R181" s="32">
        <v>15252.102</v>
      </c>
      <c r="S181" s="32">
        <v>182249.9</v>
      </c>
    </row>
    <row r="182" spans="4:19" ht="12.75">
      <c r="D182" s="20" t="s">
        <v>522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</row>
    <row r="183" spans="4:19" ht="12.75">
      <c r="D183" s="20" t="s">
        <v>523</v>
      </c>
      <c r="E183" s="32">
        <v>2</v>
      </c>
      <c r="F183" s="32">
        <v>42</v>
      </c>
      <c r="G183" s="32">
        <v>1068.93</v>
      </c>
      <c r="H183" s="32">
        <v>7</v>
      </c>
      <c r="I183" s="32">
        <v>206.955</v>
      </c>
      <c r="J183" s="32">
        <v>5651.21</v>
      </c>
      <c r="K183" s="32"/>
      <c r="L183" s="32"/>
      <c r="M183" s="32"/>
      <c r="N183" s="32"/>
      <c r="O183" s="32"/>
      <c r="P183" s="32"/>
      <c r="Q183" s="32">
        <v>9</v>
      </c>
      <c r="R183" s="32">
        <v>248.955</v>
      </c>
      <c r="S183" s="32">
        <v>6720.14</v>
      </c>
    </row>
    <row r="184" spans="4:19" ht="12.75">
      <c r="D184" s="20" t="s">
        <v>524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>
        <v>6</v>
      </c>
      <c r="O184" s="32">
        <v>409.153</v>
      </c>
      <c r="P184" s="32">
        <v>25059.14</v>
      </c>
      <c r="Q184" s="32">
        <v>6</v>
      </c>
      <c r="R184" s="32">
        <v>409.153</v>
      </c>
      <c r="S184" s="32">
        <v>25059.14</v>
      </c>
    </row>
    <row r="185" spans="4:19" ht="12.75">
      <c r="D185" s="20" t="s">
        <v>525</v>
      </c>
      <c r="E185" s="32">
        <v>3</v>
      </c>
      <c r="F185" s="32">
        <v>63</v>
      </c>
      <c r="G185" s="32">
        <v>1609.5</v>
      </c>
      <c r="H185" s="32">
        <v>106</v>
      </c>
      <c r="I185" s="32">
        <v>2133.111</v>
      </c>
      <c r="J185" s="32">
        <v>75429.03</v>
      </c>
      <c r="K185" s="32">
        <v>1216</v>
      </c>
      <c r="L185" s="32">
        <v>75198.139</v>
      </c>
      <c r="M185" s="32">
        <v>2047165.39</v>
      </c>
      <c r="N185" s="32">
        <v>1502</v>
      </c>
      <c r="O185" s="32">
        <v>106981.711</v>
      </c>
      <c r="P185" s="32">
        <v>2409296.1</v>
      </c>
      <c r="Q185" s="32">
        <v>2827</v>
      </c>
      <c r="R185" s="32">
        <v>184375.961</v>
      </c>
      <c r="S185" s="32">
        <v>4533500.02</v>
      </c>
    </row>
    <row r="186" spans="4:19" ht="12.75">
      <c r="D186" s="20" t="s">
        <v>526</v>
      </c>
      <c r="E186" s="32">
        <v>3</v>
      </c>
      <c r="F186" s="32">
        <v>63</v>
      </c>
      <c r="G186" s="32">
        <v>1609.5</v>
      </c>
      <c r="H186" s="32">
        <v>105</v>
      </c>
      <c r="I186" s="32">
        <v>2114.081</v>
      </c>
      <c r="J186" s="32">
        <v>74505.85</v>
      </c>
      <c r="K186" s="32">
        <v>783</v>
      </c>
      <c r="L186" s="32">
        <v>66123.123</v>
      </c>
      <c r="M186" s="32">
        <v>1827145.34</v>
      </c>
      <c r="N186" s="32">
        <v>1246</v>
      </c>
      <c r="O186" s="32">
        <v>101662.924</v>
      </c>
      <c r="P186" s="32">
        <v>2302161.03</v>
      </c>
      <c r="Q186" s="32">
        <v>2137</v>
      </c>
      <c r="R186" s="32">
        <v>169963.128</v>
      </c>
      <c r="S186" s="32">
        <v>4205421.72</v>
      </c>
    </row>
    <row r="187" spans="4:19" ht="12.75">
      <c r="D187" s="20" t="s">
        <v>527</v>
      </c>
      <c r="E187" s="32"/>
      <c r="F187" s="32"/>
      <c r="G187" s="32"/>
      <c r="H187" s="32">
        <v>1</v>
      </c>
      <c r="I187" s="32">
        <v>19.03</v>
      </c>
      <c r="J187" s="32">
        <v>923.18</v>
      </c>
      <c r="K187" s="32">
        <v>433</v>
      </c>
      <c r="L187" s="32">
        <v>9075.016</v>
      </c>
      <c r="M187" s="32">
        <v>220020.05</v>
      </c>
      <c r="N187" s="32">
        <v>256</v>
      </c>
      <c r="O187" s="32">
        <v>5318.787</v>
      </c>
      <c r="P187" s="32">
        <v>107135.07</v>
      </c>
      <c r="Q187" s="32">
        <v>690</v>
      </c>
      <c r="R187" s="32">
        <v>14412.833</v>
      </c>
      <c r="S187" s="32">
        <v>328078.3</v>
      </c>
    </row>
    <row r="188" spans="4:19" ht="12.75">
      <c r="D188" s="20" t="s">
        <v>528</v>
      </c>
      <c r="E188" s="32"/>
      <c r="F188" s="32"/>
      <c r="G188" s="32"/>
      <c r="H188" s="32">
        <v>42</v>
      </c>
      <c r="I188" s="32">
        <v>714.507</v>
      </c>
      <c r="J188" s="32">
        <v>42477.6</v>
      </c>
      <c r="K188" s="32">
        <v>188</v>
      </c>
      <c r="L188" s="32">
        <v>12568.268</v>
      </c>
      <c r="M188" s="32">
        <v>296684.54</v>
      </c>
      <c r="N188" s="32">
        <v>228</v>
      </c>
      <c r="O188" s="32">
        <v>17818.105</v>
      </c>
      <c r="P188" s="32">
        <v>395920.39</v>
      </c>
      <c r="Q188" s="32">
        <v>458</v>
      </c>
      <c r="R188" s="32">
        <v>31100.88</v>
      </c>
      <c r="S188" s="32">
        <v>735082.53</v>
      </c>
    </row>
    <row r="189" spans="4:19" ht="12.75">
      <c r="D189" s="20" t="s">
        <v>529</v>
      </c>
      <c r="E189" s="32"/>
      <c r="F189" s="32"/>
      <c r="G189" s="32"/>
      <c r="H189" s="32">
        <v>25</v>
      </c>
      <c r="I189" s="32">
        <v>432.717</v>
      </c>
      <c r="J189" s="32">
        <v>19442.41</v>
      </c>
      <c r="K189" s="32"/>
      <c r="L189" s="32"/>
      <c r="M189" s="32"/>
      <c r="N189" s="32">
        <v>20</v>
      </c>
      <c r="O189" s="32">
        <v>303.193</v>
      </c>
      <c r="P189" s="32">
        <v>16546.19</v>
      </c>
      <c r="Q189" s="32">
        <v>45</v>
      </c>
      <c r="R189" s="32">
        <v>735.91</v>
      </c>
      <c r="S189" s="32">
        <v>35988.6</v>
      </c>
    </row>
    <row r="190" spans="4:19" ht="12.75">
      <c r="D190" s="20" t="s">
        <v>530</v>
      </c>
      <c r="E190" s="32"/>
      <c r="F190" s="32"/>
      <c r="G190" s="32"/>
      <c r="H190" s="32"/>
      <c r="I190" s="32"/>
      <c r="J190" s="32"/>
      <c r="K190" s="32">
        <v>128</v>
      </c>
      <c r="L190" s="32">
        <v>7728.001</v>
      </c>
      <c r="M190" s="32">
        <v>194247.68</v>
      </c>
      <c r="N190" s="32">
        <v>103</v>
      </c>
      <c r="O190" s="32">
        <v>8011.841</v>
      </c>
      <c r="P190" s="32">
        <v>165739.61</v>
      </c>
      <c r="Q190" s="32">
        <v>231</v>
      </c>
      <c r="R190" s="32">
        <v>15739.842</v>
      </c>
      <c r="S190" s="32">
        <v>359987.29</v>
      </c>
    </row>
    <row r="191" spans="4:19" ht="12.75">
      <c r="D191" s="20" t="s">
        <v>531</v>
      </c>
      <c r="E191" s="32"/>
      <c r="F191" s="32"/>
      <c r="G191" s="32"/>
      <c r="H191" s="32">
        <v>5</v>
      </c>
      <c r="I191" s="32">
        <v>43.526</v>
      </c>
      <c r="J191" s="32">
        <v>5449.12</v>
      </c>
      <c r="K191" s="32"/>
      <c r="L191" s="32"/>
      <c r="M191" s="32"/>
      <c r="N191" s="32">
        <v>10</v>
      </c>
      <c r="O191" s="32">
        <v>109.402</v>
      </c>
      <c r="P191" s="32">
        <v>10277.11</v>
      </c>
      <c r="Q191" s="32">
        <v>15</v>
      </c>
      <c r="R191" s="32">
        <v>152.928</v>
      </c>
      <c r="S191" s="32">
        <v>15726.23</v>
      </c>
    </row>
    <row r="192" spans="4:19" ht="12.75">
      <c r="D192" s="20" t="s">
        <v>532</v>
      </c>
      <c r="E192" s="32">
        <v>16</v>
      </c>
      <c r="F192" s="32">
        <v>1194.573</v>
      </c>
      <c r="G192" s="32">
        <v>35881.72</v>
      </c>
      <c r="H192" s="32">
        <v>162</v>
      </c>
      <c r="I192" s="32">
        <v>14692.264</v>
      </c>
      <c r="J192" s="32">
        <v>222098.39</v>
      </c>
      <c r="K192" s="32">
        <v>300</v>
      </c>
      <c r="L192" s="32">
        <v>21790.635</v>
      </c>
      <c r="M192" s="32">
        <v>519132.04</v>
      </c>
      <c r="N192" s="32">
        <v>219</v>
      </c>
      <c r="O192" s="32">
        <v>15704.654</v>
      </c>
      <c r="P192" s="32">
        <v>264137.28</v>
      </c>
      <c r="Q192" s="32">
        <v>697</v>
      </c>
      <c r="R192" s="32">
        <v>53382.126</v>
      </c>
      <c r="S192" s="32">
        <v>1041249.43</v>
      </c>
    </row>
    <row r="193" spans="4:19" ht="12.75">
      <c r="D193" s="20" t="s">
        <v>533</v>
      </c>
      <c r="E193" s="32">
        <v>13</v>
      </c>
      <c r="F193" s="32">
        <v>905.45</v>
      </c>
      <c r="G193" s="32">
        <v>31287.1</v>
      </c>
      <c r="H193" s="32">
        <v>50</v>
      </c>
      <c r="I193" s="32">
        <v>4529.898</v>
      </c>
      <c r="J193" s="32">
        <v>121054.53</v>
      </c>
      <c r="K193" s="32">
        <v>2</v>
      </c>
      <c r="L193" s="32">
        <v>127.6</v>
      </c>
      <c r="M193" s="32">
        <v>1982.55</v>
      </c>
      <c r="N193" s="32">
        <v>1</v>
      </c>
      <c r="O193" s="32">
        <v>3.73</v>
      </c>
      <c r="P193" s="32">
        <v>10620.84</v>
      </c>
      <c r="Q193" s="32">
        <v>66</v>
      </c>
      <c r="R193" s="32">
        <v>5566.678</v>
      </c>
      <c r="S193" s="32">
        <v>164945.02</v>
      </c>
    </row>
    <row r="194" spans="4:19" ht="12.75">
      <c r="D194" s="20" t="s">
        <v>246</v>
      </c>
      <c r="E194" s="32">
        <v>3</v>
      </c>
      <c r="F194" s="32">
        <v>21.897</v>
      </c>
      <c r="G194" s="32">
        <v>1631.58</v>
      </c>
      <c r="H194" s="32">
        <v>110</v>
      </c>
      <c r="I194" s="32">
        <v>1172.891</v>
      </c>
      <c r="J194" s="32">
        <v>107021.77</v>
      </c>
      <c r="K194" s="32">
        <v>774</v>
      </c>
      <c r="L194" s="32">
        <v>14743.618</v>
      </c>
      <c r="M194" s="32">
        <v>222786.17</v>
      </c>
      <c r="N194" s="32">
        <v>117</v>
      </c>
      <c r="O194" s="32">
        <v>924.118</v>
      </c>
      <c r="P194" s="32">
        <v>95271.83</v>
      </c>
      <c r="Q194" s="32">
        <v>1004</v>
      </c>
      <c r="R194" s="32">
        <v>16862.524</v>
      </c>
      <c r="S194" s="32">
        <v>426711.35</v>
      </c>
    </row>
    <row r="195" spans="4:19" ht="12.75">
      <c r="D195" s="20" t="s">
        <v>534</v>
      </c>
      <c r="E195" s="32">
        <v>0</v>
      </c>
      <c r="F195" s="32">
        <v>0</v>
      </c>
      <c r="G195" s="32">
        <v>24.3</v>
      </c>
      <c r="H195" s="32">
        <v>33</v>
      </c>
      <c r="I195" s="32">
        <v>298.457</v>
      </c>
      <c r="J195" s="32">
        <v>38553</v>
      </c>
      <c r="K195" s="32">
        <v>96</v>
      </c>
      <c r="L195" s="32">
        <v>1986.346</v>
      </c>
      <c r="M195" s="32">
        <v>25992.28</v>
      </c>
      <c r="N195" s="32">
        <v>85</v>
      </c>
      <c r="O195" s="32">
        <v>647.005</v>
      </c>
      <c r="P195" s="32">
        <v>75411.15</v>
      </c>
      <c r="Q195" s="32">
        <v>214</v>
      </c>
      <c r="R195" s="32">
        <v>2931.808</v>
      </c>
      <c r="S195" s="32">
        <v>139980.73</v>
      </c>
    </row>
    <row r="196" spans="4:19" ht="12.75">
      <c r="D196" s="20" t="s">
        <v>776</v>
      </c>
      <c r="E196" s="32"/>
      <c r="F196" s="32"/>
      <c r="G196" s="32"/>
      <c r="H196" s="32">
        <v>2</v>
      </c>
      <c r="I196" s="32">
        <v>30</v>
      </c>
      <c r="J196" s="32">
        <v>930.33</v>
      </c>
      <c r="K196" s="32"/>
      <c r="L196" s="32"/>
      <c r="M196" s="32"/>
      <c r="N196" s="32"/>
      <c r="O196" s="32"/>
      <c r="P196" s="32"/>
      <c r="Q196" s="32">
        <v>2</v>
      </c>
      <c r="R196" s="32">
        <v>30</v>
      </c>
      <c r="S196" s="32">
        <v>930.33</v>
      </c>
    </row>
    <row r="197" spans="4:19" ht="12.75">
      <c r="D197" s="20" t="s">
        <v>535</v>
      </c>
      <c r="E197" s="32">
        <v>3</v>
      </c>
      <c r="F197" s="32">
        <v>21.897</v>
      </c>
      <c r="G197" s="32">
        <v>1607.28</v>
      </c>
      <c r="H197" s="32">
        <v>61</v>
      </c>
      <c r="I197" s="32">
        <v>723.167</v>
      </c>
      <c r="J197" s="32">
        <v>52458.25</v>
      </c>
      <c r="K197" s="32">
        <v>16</v>
      </c>
      <c r="L197" s="32">
        <v>129.858</v>
      </c>
      <c r="M197" s="32">
        <v>6150.56</v>
      </c>
      <c r="N197" s="32">
        <v>18</v>
      </c>
      <c r="O197" s="32">
        <v>160.084</v>
      </c>
      <c r="P197" s="32">
        <v>9958.18</v>
      </c>
      <c r="Q197" s="32">
        <v>98</v>
      </c>
      <c r="R197" s="32">
        <v>1035.006</v>
      </c>
      <c r="S197" s="32">
        <v>70174.27</v>
      </c>
    </row>
    <row r="198" spans="4:19" ht="12.75">
      <c r="D198" s="20" t="s">
        <v>536</v>
      </c>
      <c r="E198" s="32"/>
      <c r="F198" s="32"/>
      <c r="G198" s="32"/>
      <c r="H198" s="32">
        <v>14</v>
      </c>
      <c r="I198" s="32">
        <v>121.267</v>
      </c>
      <c r="J198" s="32">
        <v>15080.19</v>
      </c>
      <c r="K198" s="32"/>
      <c r="L198" s="32"/>
      <c r="M198" s="32"/>
      <c r="N198" s="32">
        <v>14</v>
      </c>
      <c r="O198" s="32">
        <v>117.029</v>
      </c>
      <c r="P198" s="32">
        <v>9902.5</v>
      </c>
      <c r="Q198" s="32">
        <v>28</v>
      </c>
      <c r="R198" s="32">
        <v>238.296</v>
      </c>
      <c r="S198" s="32">
        <v>24982.69</v>
      </c>
    </row>
    <row r="199" spans="4:19" ht="12.75">
      <c r="D199" s="20" t="s">
        <v>247</v>
      </c>
      <c r="E199" s="32">
        <v>62</v>
      </c>
      <c r="F199" s="32">
        <v>5340.949</v>
      </c>
      <c r="G199" s="32">
        <v>225047.72</v>
      </c>
      <c r="H199" s="32">
        <v>966</v>
      </c>
      <c r="I199" s="32">
        <v>19783.355</v>
      </c>
      <c r="J199" s="32">
        <v>955519.23</v>
      </c>
      <c r="K199" s="32">
        <v>3708</v>
      </c>
      <c r="L199" s="32">
        <v>253009.624</v>
      </c>
      <c r="M199" s="32">
        <v>6525479.29</v>
      </c>
      <c r="N199" s="32">
        <v>2879</v>
      </c>
      <c r="O199" s="32">
        <v>228422.34</v>
      </c>
      <c r="P199" s="32">
        <v>4539574.49</v>
      </c>
      <c r="Q199" s="32">
        <v>7615</v>
      </c>
      <c r="R199" s="32">
        <v>506556.268</v>
      </c>
      <c r="S199" s="32">
        <v>12245620.73</v>
      </c>
    </row>
    <row r="200" spans="4:19" ht="12.75">
      <c r="D200" s="20" t="s">
        <v>537</v>
      </c>
      <c r="E200" s="32">
        <v>25</v>
      </c>
      <c r="F200" s="32">
        <v>1939.864</v>
      </c>
      <c r="G200" s="32">
        <v>38288.98</v>
      </c>
      <c r="H200" s="32">
        <v>2</v>
      </c>
      <c r="I200" s="32">
        <v>200</v>
      </c>
      <c r="J200" s="32">
        <v>7265.74</v>
      </c>
      <c r="K200" s="32">
        <v>543</v>
      </c>
      <c r="L200" s="32">
        <v>48582.641</v>
      </c>
      <c r="M200" s="32">
        <v>989726.2</v>
      </c>
      <c r="N200" s="32">
        <v>1783</v>
      </c>
      <c r="O200" s="32">
        <v>164976.833</v>
      </c>
      <c r="P200" s="32">
        <v>3200208.64</v>
      </c>
      <c r="Q200" s="32">
        <v>2353</v>
      </c>
      <c r="R200" s="32">
        <v>215699.338</v>
      </c>
      <c r="S200" s="32">
        <v>4235489.56</v>
      </c>
    </row>
    <row r="201" spans="4:19" ht="12.75">
      <c r="D201" s="20" t="s">
        <v>538</v>
      </c>
      <c r="E201" s="32">
        <v>25</v>
      </c>
      <c r="F201" s="32">
        <v>1939.864</v>
      </c>
      <c r="G201" s="32">
        <v>38288.98</v>
      </c>
      <c r="H201" s="32"/>
      <c r="I201" s="32"/>
      <c r="J201" s="32"/>
      <c r="K201" s="32">
        <v>542</v>
      </c>
      <c r="L201" s="32">
        <v>48489.141</v>
      </c>
      <c r="M201" s="32">
        <v>987923.46</v>
      </c>
      <c r="N201" s="32">
        <v>1721</v>
      </c>
      <c r="O201" s="32">
        <v>159091.616</v>
      </c>
      <c r="P201" s="32">
        <v>3091105.3</v>
      </c>
      <c r="Q201" s="32">
        <v>2288</v>
      </c>
      <c r="R201" s="32">
        <v>209520.621</v>
      </c>
      <c r="S201" s="32">
        <v>4117317.74</v>
      </c>
    </row>
    <row r="202" spans="4:19" ht="12.75">
      <c r="D202" s="20" t="s">
        <v>539</v>
      </c>
      <c r="E202" s="32">
        <v>36</v>
      </c>
      <c r="F202" s="32">
        <v>3380.233</v>
      </c>
      <c r="G202" s="32">
        <v>186154.99</v>
      </c>
      <c r="H202" s="32">
        <v>207</v>
      </c>
      <c r="I202" s="32">
        <v>8013.817</v>
      </c>
      <c r="J202" s="32">
        <v>253279.56</v>
      </c>
      <c r="K202" s="32">
        <v>2115</v>
      </c>
      <c r="L202" s="32">
        <v>130720.823</v>
      </c>
      <c r="M202" s="32">
        <v>3286594.1</v>
      </c>
      <c r="N202" s="32">
        <v>842</v>
      </c>
      <c r="O202" s="32">
        <v>57483.415</v>
      </c>
      <c r="P202" s="32">
        <v>1111776.51</v>
      </c>
      <c r="Q202" s="32">
        <v>3200</v>
      </c>
      <c r="R202" s="32">
        <v>199598.288</v>
      </c>
      <c r="S202" s="32">
        <v>4837805.16</v>
      </c>
    </row>
    <row r="203" spans="4:19" ht="12.75">
      <c r="D203" s="20" t="s">
        <v>540</v>
      </c>
      <c r="E203" s="32">
        <v>1</v>
      </c>
      <c r="F203" s="32">
        <v>22.08</v>
      </c>
      <c r="G203" s="32">
        <v>426.13</v>
      </c>
      <c r="H203" s="32">
        <v>8</v>
      </c>
      <c r="I203" s="32">
        <v>127.396</v>
      </c>
      <c r="J203" s="32">
        <v>7963.44</v>
      </c>
      <c r="K203" s="32">
        <v>821</v>
      </c>
      <c r="L203" s="32">
        <v>46334.282</v>
      </c>
      <c r="M203" s="32">
        <v>1255341.28</v>
      </c>
      <c r="N203" s="32">
        <v>508</v>
      </c>
      <c r="O203" s="32">
        <v>38309.693</v>
      </c>
      <c r="P203" s="32">
        <v>838835.73</v>
      </c>
      <c r="Q203" s="32">
        <v>1338</v>
      </c>
      <c r="R203" s="32">
        <v>84793.451</v>
      </c>
      <c r="S203" s="32">
        <v>2102566.58</v>
      </c>
    </row>
    <row r="204" spans="4:19" ht="12.75">
      <c r="D204" s="20" t="s">
        <v>541</v>
      </c>
      <c r="E204" s="32">
        <v>2</v>
      </c>
      <c r="F204" s="32">
        <v>200</v>
      </c>
      <c r="G204" s="32">
        <v>1034</v>
      </c>
      <c r="H204" s="32"/>
      <c r="I204" s="32"/>
      <c r="J204" s="32"/>
      <c r="K204" s="32">
        <v>137</v>
      </c>
      <c r="L204" s="32">
        <v>12552.233</v>
      </c>
      <c r="M204" s="32">
        <v>263428.82</v>
      </c>
      <c r="N204" s="32">
        <v>152</v>
      </c>
      <c r="O204" s="32">
        <v>14543.002</v>
      </c>
      <c r="P204" s="32">
        <v>174899.84</v>
      </c>
      <c r="Q204" s="32">
        <v>291</v>
      </c>
      <c r="R204" s="32">
        <v>27295.235</v>
      </c>
      <c r="S204" s="32">
        <v>439362.66</v>
      </c>
    </row>
    <row r="205" spans="4:19" ht="12.75">
      <c r="D205" s="20" t="s">
        <v>542</v>
      </c>
      <c r="E205" s="32">
        <v>32</v>
      </c>
      <c r="F205" s="32">
        <v>3137.153</v>
      </c>
      <c r="G205" s="32">
        <v>184156.51</v>
      </c>
      <c r="H205" s="32">
        <v>62</v>
      </c>
      <c r="I205" s="32">
        <v>5806.656</v>
      </c>
      <c r="J205" s="32">
        <v>144786.86</v>
      </c>
      <c r="K205" s="32">
        <v>737</v>
      </c>
      <c r="L205" s="32">
        <v>63280.617</v>
      </c>
      <c r="M205" s="32">
        <v>1637771.1</v>
      </c>
      <c r="N205" s="32">
        <v>33</v>
      </c>
      <c r="O205" s="32">
        <v>1998.802</v>
      </c>
      <c r="P205" s="32">
        <v>23820.9</v>
      </c>
      <c r="Q205" s="32">
        <v>864</v>
      </c>
      <c r="R205" s="32">
        <v>74223.228</v>
      </c>
      <c r="S205" s="32">
        <v>1990535.37</v>
      </c>
    </row>
    <row r="206" spans="4:19" ht="12.75">
      <c r="D206" s="20" t="s">
        <v>543</v>
      </c>
      <c r="E206" s="32"/>
      <c r="F206" s="32"/>
      <c r="G206" s="32"/>
      <c r="H206" s="32">
        <v>15</v>
      </c>
      <c r="I206" s="32">
        <v>167.707</v>
      </c>
      <c r="J206" s="32">
        <v>21605.32</v>
      </c>
      <c r="K206" s="32">
        <v>6</v>
      </c>
      <c r="L206" s="32">
        <v>125.15</v>
      </c>
      <c r="M206" s="32">
        <v>3088.28</v>
      </c>
      <c r="N206" s="32">
        <v>5</v>
      </c>
      <c r="O206" s="32">
        <v>105.466</v>
      </c>
      <c r="P206" s="32">
        <v>2305.17</v>
      </c>
      <c r="Q206" s="32">
        <v>26</v>
      </c>
      <c r="R206" s="32">
        <v>398.323</v>
      </c>
      <c r="S206" s="32">
        <v>26998.77</v>
      </c>
    </row>
    <row r="207" spans="4:19" ht="12.75">
      <c r="D207" s="20" t="s">
        <v>544</v>
      </c>
      <c r="E207" s="32"/>
      <c r="F207" s="32"/>
      <c r="G207" s="32"/>
      <c r="H207" s="32">
        <v>5</v>
      </c>
      <c r="I207" s="32">
        <v>102.377</v>
      </c>
      <c r="J207" s="32">
        <v>3310.29</v>
      </c>
      <c r="K207" s="32">
        <v>175</v>
      </c>
      <c r="L207" s="32">
        <v>3417.649</v>
      </c>
      <c r="M207" s="32">
        <v>59444.9</v>
      </c>
      <c r="N207" s="32">
        <v>102</v>
      </c>
      <c r="O207" s="32">
        <v>1845.567</v>
      </c>
      <c r="P207" s="32">
        <v>38091.46</v>
      </c>
      <c r="Q207" s="32">
        <v>282</v>
      </c>
      <c r="R207" s="32">
        <v>5365.593</v>
      </c>
      <c r="S207" s="32">
        <v>100846.65</v>
      </c>
    </row>
    <row r="208" spans="4:19" ht="12.75">
      <c r="D208" s="20" t="s">
        <v>545</v>
      </c>
      <c r="E208" s="32"/>
      <c r="F208" s="32"/>
      <c r="G208" s="32"/>
      <c r="H208" s="32">
        <v>21</v>
      </c>
      <c r="I208" s="32">
        <v>199.389</v>
      </c>
      <c r="J208" s="32">
        <v>12901.91</v>
      </c>
      <c r="K208" s="32"/>
      <c r="L208" s="32"/>
      <c r="M208" s="32"/>
      <c r="N208" s="32">
        <v>1</v>
      </c>
      <c r="O208" s="32">
        <v>21.25</v>
      </c>
      <c r="P208" s="32">
        <v>1088.77</v>
      </c>
      <c r="Q208" s="32">
        <v>22</v>
      </c>
      <c r="R208" s="32">
        <v>220.639</v>
      </c>
      <c r="S208" s="32">
        <v>13990.68</v>
      </c>
    </row>
    <row r="209" spans="4:19" ht="12.75">
      <c r="D209" s="20" t="s">
        <v>546</v>
      </c>
      <c r="E209" s="32"/>
      <c r="F209" s="32"/>
      <c r="G209" s="32"/>
      <c r="H209" s="32">
        <v>44</v>
      </c>
      <c r="I209" s="32">
        <v>765.612</v>
      </c>
      <c r="J209" s="32">
        <v>58896.18</v>
      </c>
      <c r="K209" s="32">
        <v>1037</v>
      </c>
      <c r="L209" s="32">
        <v>73506.912</v>
      </c>
      <c r="M209" s="32">
        <v>2243540.07</v>
      </c>
      <c r="N209" s="32">
        <v>65</v>
      </c>
      <c r="O209" s="32">
        <v>3636.027</v>
      </c>
      <c r="P209" s="32">
        <v>108075.72</v>
      </c>
      <c r="Q209" s="32">
        <v>1146</v>
      </c>
      <c r="R209" s="32">
        <v>77908.551</v>
      </c>
      <c r="S209" s="32">
        <v>2410511.97</v>
      </c>
    </row>
    <row r="210" spans="4:19" ht="12.75">
      <c r="D210" s="20" t="s">
        <v>547</v>
      </c>
      <c r="E210" s="32">
        <v>1</v>
      </c>
      <c r="F210" s="32">
        <v>20.852</v>
      </c>
      <c r="G210" s="32">
        <v>603.75</v>
      </c>
      <c r="H210" s="32">
        <v>472</v>
      </c>
      <c r="I210" s="32">
        <v>8932.268</v>
      </c>
      <c r="J210" s="32">
        <v>346544.11</v>
      </c>
      <c r="K210" s="32">
        <v>4</v>
      </c>
      <c r="L210" s="32">
        <v>77.486</v>
      </c>
      <c r="M210" s="32">
        <v>1870.19</v>
      </c>
      <c r="N210" s="32">
        <v>37</v>
      </c>
      <c r="O210" s="32">
        <v>542.825</v>
      </c>
      <c r="P210" s="32">
        <v>27627.62</v>
      </c>
      <c r="Q210" s="32">
        <v>514</v>
      </c>
      <c r="R210" s="32">
        <v>9573.431</v>
      </c>
      <c r="S210" s="32">
        <v>376645.67</v>
      </c>
    </row>
    <row r="211" spans="4:19" ht="12.75">
      <c r="D211" s="20" t="s">
        <v>548</v>
      </c>
      <c r="E211" s="32"/>
      <c r="F211" s="32"/>
      <c r="G211" s="32"/>
      <c r="H211" s="32">
        <v>16</v>
      </c>
      <c r="I211" s="32">
        <v>327.803</v>
      </c>
      <c r="J211" s="32">
        <v>12990.74</v>
      </c>
      <c r="K211" s="32">
        <v>2</v>
      </c>
      <c r="L211" s="32">
        <v>34.716</v>
      </c>
      <c r="M211" s="32">
        <v>1304.81</v>
      </c>
      <c r="N211" s="32">
        <v>12</v>
      </c>
      <c r="O211" s="32">
        <v>139.32</v>
      </c>
      <c r="P211" s="32">
        <v>7589.55</v>
      </c>
      <c r="Q211" s="32">
        <v>30</v>
      </c>
      <c r="R211" s="32">
        <v>501.839</v>
      </c>
      <c r="S211" s="32">
        <v>21885.1</v>
      </c>
    </row>
    <row r="212" spans="4:19" ht="12.75">
      <c r="D212" s="20" t="s">
        <v>549</v>
      </c>
      <c r="E212" s="32"/>
      <c r="F212" s="32"/>
      <c r="G212" s="32"/>
      <c r="H212" s="32">
        <v>46</v>
      </c>
      <c r="I212" s="32">
        <v>623.327</v>
      </c>
      <c r="J212" s="32">
        <v>61234.16</v>
      </c>
      <c r="K212" s="32">
        <v>5</v>
      </c>
      <c r="L212" s="32">
        <v>38.762</v>
      </c>
      <c r="M212" s="32">
        <v>1817.4</v>
      </c>
      <c r="N212" s="32">
        <v>16</v>
      </c>
      <c r="O212" s="32">
        <v>260.866</v>
      </c>
      <c r="P212" s="32">
        <v>11994.14</v>
      </c>
      <c r="Q212" s="32">
        <v>67</v>
      </c>
      <c r="R212" s="32">
        <v>922.955</v>
      </c>
      <c r="S212" s="32">
        <v>75045.7</v>
      </c>
    </row>
    <row r="213" spans="4:19" ht="12.75">
      <c r="D213" s="20" t="s">
        <v>550</v>
      </c>
      <c r="E213" s="32"/>
      <c r="F213" s="32"/>
      <c r="G213" s="32"/>
      <c r="H213" s="32">
        <v>195</v>
      </c>
      <c r="I213" s="32">
        <v>1248.331</v>
      </c>
      <c r="J213" s="32">
        <v>228299.48</v>
      </c>
      <c r="K213" s="32">
        <v>4</v>
      </c>
      <c r="L213" s="32">
        <v>83</v>
      </c>
      <c r="M213" s="32">
        <v>1931.33</v>
      </c>
      <c r="N213" s="32">
        <v>136</v>
      </c>
      <c r="O213" s="32">
        <v>1522.374</v>
      </c>
      <c r="P213" s="32">
        <v>79891.86</v>
      </c>
      <c r="Q213" s="32">
        <v>335</v>
      </c>
      <c r="R213" s="32">
        <v>2853.705</v>
      </c>
      <c r="S213" s="32">
        <v>310122.67</v>
      </c>
    </row>
    <row r="214" spans="4:19" ht="12.75">
      <c r="D214" s="20" t="s">
        <v>551</v>
      </c>
      <c r="E214" s="32"/>
      <c r="F214" s="32"/>
      <c r="G214" s="32"/>
      <c r="H214" s="32">
        <v>195</v>
      </c>
      <c r="I214" s="32">
        <v>1248.331</v>
      </c>
      <c r="J214" s="32">
        <v>228299.48</v>
      </c>
      <c r="K214" s="32">
        <v>4</v>
      </c>
      <c r="L214" s="32">
        <v>83</v>
      </c>
      <c r="M214" s="32">
        <v>1931.33</v>
      </c>
      <c r="N214" s="32">
        <v>136</v>
      </c>
      <c r="O214" s="32">
        <v>1522.374</v>
      </c>
      <c r="P214" s="32">
        <v>79891.86</v>
      </c>
      <c r="Q214" s="32">
        <v>335</v>
      </c>
      <c r="R214" s="32">
        <v>2853.705</v>
      </c>
      <c r="S214" s="32">
        <v>310122.67</v>
      </c>
    </row>
    <row r="215" spans="4:19" ht="12.75">
      <c r="D215" s="20" t="s">
        <v>552</v>
      </c>
      <c r="E215" s="32"/>
      <c r="F215" s="32"/>
      <c r="G215" s="32"/>
      <c r="H215" s="32">
        <v>4</v>
      </c>
      <c r="I215" s="32">
        <v>21.585</v>
      </c>
      <c r="J215" s="32">
        <v>5923.8</v>
      </c>
      <c r="K215" s="32"/>
      <c r="L215" s="32"/>
      <c r="M215" s="32"/>
      <c r="N215" s="32">
        <v>13</v>
      </c>
      <c r="O215" s="32">
        <v>250.32</v>
      </c>
      <c r="P215" s="32">
        <v>16055.03</v>
      </c>
      <c r="Q215" s="32">
        <v>17</v>
      </c>
      <c r="R215" s="32">
        <v>271.905</v>
      </c>
      <c r="S215" s="32">
        <v>21978.83</v>
      </c>
    </row>
    <row r="216" spans="4:19" ht="12.75">
      <c r="D216" s="20" t="s">
        <v>292</v>
      </c>
      <c r="E216" s="32"/>
      <c r="F216" s="32"/>
      <c r="G216" s="32"/>
      <c r="H216" s="32">
        <v>10</v>
      </c>
      <c r="I216" s="32">
        <v>169.615</v>
      </c>
      <c r="J216" s="32">
        <v>10357.73</v>
      </c>
      <c r="K216" s="32"/>
      <c r="L216" s="32"/>
      <c r="M216" s="32"/>
      <c r="N216" s="32">
        <v>11</v>
      </c>
      <c r="O216" s="32">
        <v>105.9</v>
      </c>
      <c r="P216" s="32">
        <v>11686.41</v>
      </c>
      <c r="Q216" s="32">
        <v>21</v>
      </c>
      <c r="R216" s="32">
        <v>275.515</v>
      </c>
      <c r="S216" s="32">
        <v>22044.14</v>
      </c>
    </row>
    <row r="217" spans="4:19" ht="12.75">
      <c r="D217" s="20" t="s">
        <v>777</v>
      </c>
      <c r="E217" s="32"/>
      <c r="F217" s="32"/>
      <c r="G217" s="32"/>
      <c r="H217" s="32">
        <v>2</v>
      </c>
      <c r="I217" s="32">
        <v>40.491</v>
      </c>
      <c r="J217" s="32">
        <v>2833.87</v>
      </c>
      <c r="K217" s="32"/>
      <c r="L217" s="32"/>
      <c r="M217" s="32"/>
      <c r="N217" s="32"/>
      <c r="O217" s="32"/>
      <c r="P217" s="32"/>
      <c r="Q217" s="32">
        <v>2</v>
      </c>
      <c r="R217" s="32">
        <v>40.491</v>
      </c>
      <c r="S217" s="32">
        <v>2833.87</v>
      </c>
    </row>
    <row r="218" spans="4:19" ht="12.75">
      <c r="D218" s="20" t="s">
        <v>553</v>
      </c>
      <c r="E218" s="32"/>
      <c r="F218" s="32"/>
      <c r="G218" s="32"/>
      <c r="H218" s="32">
        <v>1</v>
      </c>
      <c r="I218" s="32">
        <v>17.383</v>
      </c>
      <c r="J218" s="32">
        <v>921.28</v>
      </c>
      <c r="K218" s="32"/>
      <c r="L218" s="32"/>
      <c r="M218" s="32"/>
      <c r="N218" s="32"/>
      <c r="O218" s="32"/>
      <c r="P218" s="32"/>
      <c r="Q218" s="32">
        <v>1</v>
      </c>
      <c r="R218" s="32">
        <v>17.383</v>
      </c>
      <c r="S218" s="32">
        <v>921.28</v>
      </c>
    </row>
    <row r="219" spans="4:19" ht="12.75">
      <c r="D219" s="20" t="s">
        <v>554</v>
      </c>
      <c r="E219" s="32"/>
      <c r="F219" s="32"/>
      <c r="G219" s="32"/>
      <c r="H219" s="32">
        <v>7</v>
      </c>
      <c r="I219" s="32">
        <v>111.741</v>
      </c>
      <c r="J219" s="32">
        <v>6602.58</v>
      </c>
      <c r="K219" s="32"/>
      <c r="L219" s="32"/>
      <c r="M219" s="32"/>
      <c r="N219" s="32">
        <v>9</v>
      </c>
      <c r="O219" s="32">
        <v>92.138</v>
      </c>
      <c r="P219" s="32">
        <v>9889.75</v>
      </c>
      <c r="Q219" s="32">
        <v>16</v>
      </c>
      <c r="R219" s="32">
        <v>203.879</v>
      </c>
      <c r="S219" s="32">
        <v>16492.33</v>
      </c>
    </row>
    <row r="220" spans="4:19" ht="12.75">
      <c r="D220" s="20" t="s">
        <v>778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>
        <v>2</v>
      </c>
      <c r="O220" s="32">
        <v>13.762</v>
      </c>
      <c r="P220" s="32">
        <v>1796.66</v>
      </c>
      <c r="Q220" s="32">
        <v>2</v>
      </c>
      <c r="R220" s="32">
        <v>13.762</v>
      </c>
      <c r="S220" s="32">
        <v>1796.66</v>
      </c>
    </row>
    <row r="221" spans="4:19" ht="12.75">
      <c r="D221" s="20" t="s">
        <v>779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</row>
    <row r="222" spans="4:19" ht="12.75">
      <c r="D222" s="20" t="s">
        <v>287</v>
      </c>
      <c r="E222" s="32">
        <v>2098</v>
      </c>
      <c r="F222" s="32">
        <v>201365.041</v>
      </c>
      <c r="G222" s="32">
        <f>6083892.18+68.64</f>
        <v>6083960.819999999</v>
      </c>
      <c r="H222" s="32">
        <v>12694</v>
      </c>
      <c r="I222" s="32">
        <v>1116282.098</v>
      </c>
      <c r="J222" s="32">
        <v>24347224.06</v>
      </c>
      <c r="K222" s="32">
        <v>11518</v>
      </c>
      <c r="L222" s="32">
        <v>1021412.399</v>
      </c>
      <c r="M222" s="32">
        <v>25372497.45</v>
      </c>
      <c r="N222" s="32">
        <f>16822+1</f>
        <v>16823</v>
      </c>
      <c r="O222" s="32">
        <f>1634275.164+15.954</f>
        <v>1634291.118</v>
      </c>
      <c r="P222" s="32">
        <f>29540488.56+770.19</f>
        <v>29541258.75</v>
      </c>
      <c r="Q222" s="32">
        <f>43132+1</f>
        <v>43133</v>
      </c>
      <c r="R222" s="32">
        <f>3973334.702+15.954</f>
        <v>3973350.656</v>
      </c>
      <c r="S222" s="32">
        <f>85344102.25+68.64+770.19</f>
        <v>85344941.08</v>
      </c>
    </row>
    <row r="223" spans="4:19" ht="12.75">
      <c r="D223" s="20" t="s">
        <v>555</v>
      </c>
      <c r="E223" s="32">
        <v>1612</v>
      </c>
      <c r="F223" s="32">
        <v>154435.937</v>
      </c>
      <c r="G223" s="32">
        <f>5053706.62+68.64</f>
        <v>5053775.26</v>
      </c>
      <c r="H223" s="32">
        <v>10221</v>
      </c>
      <c r="I223" s="32">
        <v>944142.435</v>
      </c>
      <c r="J223" s="32">
        <v>19263086.05</v>
      </c>
      <c r="K223" s="32">
        <v>7563</v>
      </c>
      <c r="L223" s="32">
        <v>687364.905</v>
      </c>
      <c r="M223" s="32">
        <v>17519229.88</v>
      </c>
      <c r="N223" s="32">
        <v>11737</v>
      </c>
      <c r="O223" s="32">
        <v>1178430.141</v>
      </c>
      <c r="P223" s="32">
        <v>20998461.93</v>
      </c>
      <c r="Q223" s="32">
        <v>31133</v>
      </c>
      <c r="R223" s="32">
        <v>2964373.418</v>
      </c>
      <c r="S223" s="32">
        <f>62834484.48+68.64</f>
        <v>62834553.12</v>
      </c>
    </row>
    <row r="224" spans="4:19" ht="12.75">
      <c r="D224" s="20" t="s">
        <v>556</v>
      </c>
      <c r="E224" s="32">
        <v>67</v>
      </c>
      <c r="F224" s="32">
        <v>6616.506</v>
      </c>
      <c r="G224" s="32">
        <v>92567.53</v>
      </c>
      <c r="H224" s="32">
        <v>156</v>
      </c>
      <c r="I224" s="32">
        <v>13822.807</v>
      </c>
      <c r="J224" s="32">
        <v>192833.38</v>
      </c>
      <c r="K224" s="32">
        <v>3068</v>
      </c>
      <c r="L224" s="32">
        <v>299490.987</v>
      </c>
      <c r="M224" s="32">
        <v>5633483.26</v>
      </c>
      <c r="N224" s="32">
        <v>7318</v>
      </c>
      <c r="O224" s="32">
        <v>744894.111</v>
      </c>
      <c r="P224" s="32">
        <v>13816281.68</v>
      </c>
      <c r="Q224" s="32">
        <v>10609</v>
      </c>
      <c r="R224" s="32">
        <v>1064824.411</v>
      </c>
      <c r="S224" s="32">
        <v>19735165.85</v>
      </c>
    </row>
    <row r="225" spans="4:19" ht="12.75">
      <c r="D225" s="20" t="s">
        <v>557</v>
      </c>
      <c r="E225" s="32"/>
      <c r="F225" s="32"/>
      <c r="G225" s="32"/>
      <c r="H225" s="32">
        <v>13</v>
      </c>
      <c r="I225" s="32">
        <v>195.186</v>
      </c>
      <c r="J225" s="32">
        <v>6151.08</v>
      </c>
      <c r="K225" s="32">
        <v>259</v>
      </c>
      <c r="L225" s="32">
        <v>22166.095</v>
      </c>
      <c r="M225" s="32">
        <v>532419.21</v>
      </c>
      <c r="N225" s="32">
        <v>220</v>
      </c>
      <c r="O225" s="32">
        <v>24212.65</v>
      </c>
      <c r="P225" s="32">
        <v>447554.47</v>
      </c>
      <c r="Q225" s="32">
        <v>492</v>
      </c>
      <c r="R225" s="32">
        <v>46573.931</v>
      </c>
      <c r="S225" s="32">
        <v>986124.76</v>
      </c>
    </row>
    <row r="226" spans="4:19" ht="12.75">
      <c r="D226" s="20" t="s">
        <v>558</v>
      </c>
      <c r="E226" s="32">
        <v>0</v>
      </c>
      <c r="F226" s="32">
        <v>0</v>
      </c>
      <c r="G226" s="32">
        <v>0</v>
      </c>
      <c r="H226" s="32">
        <v>33</v>
      </c>
      <c r="I226" s="32">
        <v>1574.882</v>
      </c>
      <c r="J226" s="32">
        <v>31328.32</v>
      </c>
      <c r="K226" s="32">
        <v>34</v>
      </c>
      <c r="L226" s="32">
        <v>2361.726</v>
      </c>
      <c r="M226" s="32">
        <v>68263.41</v>
      </c>
      <c r="N226" s="32">
        <v>3</v>
      </c>
      <c r="O226" s="32">
        <v>29.664</v>
      </c>
      <c r="P226" s="32">
        <v>3388.89</v>
      </c>
      <c r="Q226" s="32">
        <v>70</v>
      </c>
      <c r="R226" s="32">
        <v>3966.272</v>
      </c>
      <c r="S226" s="32">
        <f>102911.98+68.64</f>
        <v>102980.62</v>
      </c>
    </row>
    <row r="227" spans="4:19" ht="12.75">
      <c r="D227" s="20" t="s">
        <v>559</v>
      </c>
      <c r="E227" s="32"/>
      <c r="F227" s="32"/>
      <c r="G227" s="32"/>
      <c r="H227" s="32"/>
      <c r="I227" s="32"/>
      <c r="J227" s="32"/>
      <c r="K227" s="32">
        <v>62</v>
      </c>
      <c r="L227" s="32">
        <v>5160.121</v>
      </c>
      <c r="M227" s="32">
        <v>150104.58</v>
      </c>
      <c r="N227" s="32">
        <v>67</v>
      </c>
      <c r="O227" s="32">
        <v>5924.924</v>
      </c>
      <c r="P227" s="32">
        <v>104931.12</v>
      </c>
      <c r="Q227" s="32">
        <v>129</v>
      </c>
      <c r="R227" s="32">
        <v>11085.045</v>
      </c>
      <c r="S227" s="32">
        <v>255035.7</v>
      </c>
    </row>
    <row r="228" spans="4:19" ht="12.75">
      <c r="D228" s="20" t="s">
        <v>560</v>
      </c>
      <c r="E228" s="32"/>
      <c r="F228" s="32"/>
      <c r="G228" s="32"/>
      <c r="H228" s="32">
        <v>10</v>
      </c>
      <c r="I228" s="32">
        <v>206.564</v>
      </c>
      <c r="J228" s="32">
        <v>6903.98</v>
      </c>
      <c r="K228" s="32">
        <v>34</v>
      </c>
      <c r="L228" s="32">
        <v>726.307</v>
      </c>
      <c r="M228" s="32">
        <v>9059.42</v>
      </c>
      <c r="N228" s="32">
        <v>26</v>
      </c>
      <c r="O228" s="32">
        <v>1172.961</v>
      </c>
      <c r="P228" s="32">
        <v>23611.48</v>
      </c>
      <c r="Q228" s="32">
        <v>70</v>
      </c>
      <c r="R228" s="32">
        <v>2105.832</v>
      </c>
      <c r="S228" s="32">
        <v>39574.88</v>
      </c>
    </row>
    <row r="229" spans="4:19" ht="12.75">
      <c r="D229" s="20" t="s">
        <v>561</v>
      </c>
      <c r="E229" s="32">
        <v>1520</v>
      </c>
      <c r="F229" s="32">
        <v>145502.156</v>
      </c>
      <c r="G229" s="32">
        <v>4899689.02</v>
      </c>
      <c r="H229" s="32">
        <v>9761</v>
      </c>
      <c r="I229" s="32">
        <v>921142.786</v>
      </c>
      <c r="J229" s="32">
        <v>18871854.95</v>
      </c>
      <c r="K229" s="32">
        <v>1965</v>
      </c>
      <c r="L229" s="32">
        <v>180997.847</v>
      </c>
      <c r="M229" s="32">
        <v>4461484.8</v>
      </c>
      <c r="N229" s="32">
        <v>2532</v>
      </c>
      <c r="O229" s="32">
        <v>249158.061</v>
      </c>
      <c r="P229" s="32">
        <v>4366469.84</v>
      </c>
      <c r="Q229" s="32">
        <v>15778</v>
      </c>
      <c r="R229" s="32">
        <v>1496800.85</v>
      </c>
      <c r="S229" s="32">
        <v>32599498.61</v>
      </c>
    </row>
    <row r="230" spans="4:19" ht="12.75">
      <c r="D230" s="20" t="s">
        <v>562</v>
      </c>
      <c r="E230" s="32">
        <v>998</v>
      </c>
      <c r="F230" s="32">
        <v>95001.423</v>
      </c>
      <c r="G230" s="32">
        <v>3736348.6</v>
      </c>
      <c r="H230" s="32">
        <v>9392</v>
      </c>
      <c r="I230" s="32">
        <v>887640.16</v>
      </c>
      <c r="J230" s="32">
        <v>17920383.92</v>
      </c>
      <c r="K230" s="32">
        <v>924</v>
      </c>
      <c r="L230" s="32">
        <v>84843.819</v>
      </c>
      <c r="M230" s="32">
        <v>2382606.53</v>
      </c>
      <c r="N230" s="32">
        <v>1065</v>
      </c>
      <c r="O230" s="32">
        <v>101813.011</v>
      </c>
      <c r="P230" s="32">
        <v>2191810.78</v>
      </c>
      <c r="Q230" s="32">
        <v>12379</v>
      </c>
      <c r="R230" s="32">
        <v>1169298.413</v>
      </c>
      <c r="S230" s="32">
        <v>26231149.83</v>
      </c>
    </row>
    <row r="231" spans="4:19" ht="12.75">
      <c r="D231" s="20" t="s">
        <v>563</v>
      </c>
      <c r="E231" s="32">
        <v>25</v>
      </c>
      <c r="F231" s="32">
        <v>2317.275</v>
      </c>
      <c r="G231" s="32">
        <v>61518.71</v>
      </c>
      <c r="H231" s="32">
        <v>93</v>
      </c>
      <c r="I231" s="32">
        <v>3971.364</v>
      </c>
      <c r="J231" s="32">
        <v>120370.27</v>
      </c>
      <c r="K231" s="32">
        <v>2264</v>
      </c>
      <c r="L231" s="32">
        <v>191666.653</v>
      </c>
      <c r="M231" s="32">
        <v>7033098.14</v>
      </c>
      <c r="N231" s="32">
        <v>1682</v>
      </c>
      <c r="O231" s="32">
        <v>168335.141</v>
      </c>
      <c r="P231" s="32">
        <v>2367573.98</v>
      </c>
      <c r="Q231" s="32">
        <v>4064</v>
      </c>
      <c r="R231" s="32">
        <v>366290.433</v>
      </c>
      <c r="S231" s="32">
        <v>9582561.1</v>
      </c>
    </row>
    <row r="232" spans="4:19" ht="12.75">
      <c r="D232" s="20" t="s">
        <v>564</v>
      </c>
      <c r="E232" s="32">
        <v>0</v>
      </c>
      <c r="F232" s="32">
        <v>0</v>
      </c>
      <c r="G232" s="32">
        <v>1706.04</v>
      </c>
      <c r="H232" s="32">
        <v>2</v>
      </c>
      <c r="I232" s="32">
        <v>189.759</v>
      </c>
      <c r="J232" s="32">
        <v>2106.88</v>
      </c>
      <c r="K232" s="32">
        <v>273</v>
      </c>
      <c r="L232" s="32">
        <v>27151.474</v>
      </c>
      <c r="M232" s="32">
        <v>611027.25</v>
      </c>
      <c r="N232" s="32">
        <v>744</v>
      </c>
      <c r="O232" s="32">
        <v>75080.524</v>
      </c>
      <c r="P232" s="32">
        <v>631823.2</v>
      </c>
      <c r="Q232" s="32">
        <v>1019</v>
      </c>
      <c r="R232" s="32">
        <v>102421.757</v>
      </c>
      <c r="S232" s="32">
        <v>1246663.37</v>
      </c>
    </row>
    <row r="233" spans="4:19" ht="12.75">
      <c r="D233" s="20" t="s">
        <v>565</v>
      </c>
      <c r="E233" s="32">
        <v>23</v>
      </c>
      <c r="F233" s="32">
        <v>2170.78</v>
      </c>
      <c r="G233" s="32">
        <v>32876.61</v>
      </c>
      <c r="H233" s="32">
        <v>86</v>
      </c>
      <c r="I233" s="32">
        <v>6774.06</v>
      </c>
      <c r="J233" s="32">
        <v>145572.77</v>
      </c>
      <c r="K233" s="32">
        <v>1375</v>
      </c>
      <c r="L233" s="32">
        <v>121847.258</v>
      </c>
      <c r="M233" s="32">
        <v>3549009.79</v>
      </c>
      <c r="N233" s="32">
        <v>3404</v>
      </c>
      <c r="O233" s="32">
        <v>319310.637</v>
      </c>
      <c r="P233" s="32">
        <v>5046581.23</v>
      </c>
      <c r="Q233" s="32">
        <v>4888</v>
      </c>
      <c r="R233" s="32">
        <v>450102.735</v>
      </c>
      <c r="S233" s="32">
        <v>8774040.4</v>
      </c>
    </row>
    <row r="234" spans="4:19" ht="12.75">
      <c r="D234" s="20" t="s">
        <v>566</v>
      </c>
      <c r="E234" s="32"/>
      <c r="F234" s="32"/>
      <c r="G234" s="32"/>
      <c r="H234" s="32"/>
      <c r="I234" s="32"/>
      <c r="J234" s="32"/>
      <c r="K234" s="32">
        <v>7</v>
      </c>
      <c r="L234" s="32">
        <v>563.934</v>
      </c>
      <c r="M234" s="32">
        <v>18018.49</v>
      </c>
      <c r="N234" s="32">
        <v>6</v>
      </c>
      <c r="O234" s="32">
        <v>80.239</v>
      </c>
      <c r="P234" s="32">
        <v>6340.32</v>
      </c>
      <c r="Q234" s="32">
        <v>13</v>
      </c>
      <c r="R234" s="32">
        <v>644.173</v>
      </c>
      <c r="S234" s="32">
        <v>24358.81</v>
      </c>
    </row>
    <row r="235" spans="4:19" ht="12.75">
      <c r="D235" s="20" t="s">
        <v>749</v>
      </c>
      <c r="E235" s="32"/>
      <c r="F235" s="32"/>
      <c r="G235" s="32"/>
      <c r="H235" s="32">
        <v>1</v>
      </c>
      <c r="I235" s="32">
        <v>4.589</v>
      </c>
      <c r="J235" s="32">
        <v>800.75</v>
      </c>
      <c r="K235" s="32"/>
      <c r="L235" s="32"/>
      <c r="M235" s="32"/>
      <c r="N235" s="32">
        <v>1</v>
      </c>
      <c r="O235" s="32">
        <v>12.789</v>
      </c>
      <c r="P235" s="32">
        <v>735.18</v>
      </c>
      <c r="Q235" s="32">
        <v>2</v>
      </c>
      <c r="R235" s="32">
        <v>17.378</v>
      </c>
      <c r="S235" s="32">
        <v>1535.93</v>
      </c>
    </row>
    <row r="236" spans="4:19" ht="12.75">
      <c r="D236" s="20" t="s">
        <v>567</v>
      </c>
      <c r="E236" s="32"/>
      <c r="F236" s="32"/>
      <c r="G236" s="32"/>
      <c r="H236" s="32">
        <v>2</v>
      </c>
      <c r="I236" s="32">
        <v>11.632</v>
      </c>
      <c r="J236" s="32">
        <v>631.1</v>
      </c>
      <c r="K236" s="32">
        <v>36</v>
      </c>
      <c r="L236" s="32">
        <v>279.811</v>
      </c>
      <c r="M236" s="32">
        <v>10466.47</v>
      </c>
      <c r="N236" s="32">
        <v>0</v>
      </c>
      <c r="O236" s="32">
        <v>0</v>
      </c>
      <c r="P236" s="32">
        <v>0</v>
      </c>
      <c r="Q236" s="32">
        <v>38</v>
      </c>
      <c r="R236" s="32">
        <v>291.443</v>
      </c>
      <c r="S236" s="32">
        <v>11097.57</v>
      </c>
    </row>
    <row r="237" spans="4:19" ht="12.75">
      <c r="D237" s="20" t="s">
        <v>568</v>
      </c>
      <c r="E237" s="32"/>
      <c r="F237" s="32"/>
      <c r="G237" s="32"/>
      <c r="H237" s="32">
        <v>55</v>
      </c>
      <c r="I237" s="32">
        <v>1077.225</v>
      </c>
      <c r="J237" s="32">
        <v>36331.23</v>
      </c>
      <c r="K237" s="32">
        <v>32</v>
      </c>
      <c r="L237" s="32">
        <v>2645.779</v>
      </c>
      <c r="M237" s="32">
        <v>78632.38</v>
      </c>
      <c r="N237" s="32">
        <v>48</v>
      </c>
      <c r="O237" s="32">
        <v>1243.911</v>
      </c>
      <c r="P237" s="32">
        <v>44551.45</v>
      </c>
      <c r="Q237" s="32">
        <v>135</v>
      </c>
      <c r="R237" s="32">
        <v>4966.915</v>
      </c>
      <c r="S237" s="32">
        <v>159515.06</v>
      </c>
    </row>
    <row r="238" spans="4:19" ht="12.75">
      <c r="D238" s="20" t="s">
        <v>569</v>
      </c>
      <c r="E238" s="32"/>
      <c r="F238" s="32"/>
      <c r="G238" s="32"/>
      <c r="H238" s="32">
        <v>45</v>
      </c>
      <c r="I238" s="32">
        <v>906.578</v>
      </c>
      <c r="J238" s="32">
        <v>24860.05</v>
      </c>
      <c r="K238" s="32">
        <v>3</v>
      </c>
      <c r="L238" s="32">
        <v>63.929</v>
      </c>
      <c r="M238" s="32">
        <v>1959.24</v>
      </c>
      <c r="N238" s="32">
        <v>37</v>
      </c>
      <c r="O238" s="32">
        <v>1014.018</v>
      </c>
      <c r="P238" s="32">
        <v>35549.71</v>
      </c>
      <c r="Q238" s="32">
        <v>85</v>
      </c>
      <c r="R238" s="32">
        <v>1984.525</v>
      </c>
      <c r="S238" s="32">
        <v>62369</v>
      </c>
    </row>
    <row r="239" spans="4:19" ht="12.75">
      <c r="D239" s="20" t="s">
        <v>570</v>
      </c>
      <c r="E239" s="32"/>
      <c r="F239" s="32"/>
      <c r="G239" s="32"/>
      <c r="H239" s="32">
        <v>4</v>
      </c>
      <c r="I239" s="32">
        <v>58.918</v>
      </c>
      <c r="J239" s="32">
        <v>4008.43</v>
      </c>
      <c r="K239" s="32">
        <v>15</v>
      </c>
      <c r="L239" s="32">
        <v>548.702</v>
      </c>
      <c r="M239" s="32">
        <v>8952.78</v>
      </c>
      <c r="N239" s="32">
        <v>39</v>
      </c>
      <c r="O239" s="32">
        <v>777.191</v>
      </c>
      <c r="P239" s="32">
        <v>16336.22</v>
      </c>
      <c r="Q239" s="32">
        <v>58</v>
      </c>
      <c r="R239" s="32">
        <v>1384.811</v>
      </c>
      <c r="S239" s="32">
        <v>29297.43</v>
      </c>
    </row>
    <row r="240" spans="4:19" ht="12.75">
      <c r="D240" s="20" t="s">
        <v>571</v>
      </c>
      <c r="E240" s="32"/>
      <c r="F240" s="32"/>
      <c r="G240" s="32"/>
      <c r="H240" s="32">
        <v>0</v>
      </c>
      <c r="I240" s="32">
        <v>0</v>
      </c>
      <c r="J240" s="32">
        <v>0</v>
      </c>
      <c r="K240" s="32"/>
      <c r="L240" s="32"/>
      <c r="M240" s="32"/>
      <c r="N240" s="32">
        <v>5</v>
      </c>
      <c r="O240" s="32">
        <v>445.971</v>
      </c>
      <c r="P240" s="32">
        <v>13812.71</v>
      </c>
      <c r="Q240" s="32">
        <v>5</v>
      </c>
      <c r="R240" s="32">
        <v>445.971</v>
      </c>
      <c r="S240" s="32">
        <v>13812.71</v>
      </c>
    </row>
    <row r="241" spans="4:19" ht="12.75">
      <c r="D241" s="20" t="s">
        <v>572</v>
      </c>
      <c r="E241" s="32">
        <v>453</v>
      </c>
      <c r="F241" s="32">
        <v>44378.282</v>
      </c>
      <c r="G241" s="32">
        <v>983715.95</v>
      </c>
      <c r="H241" s="32">
        <v>396</v>
      </c>
      <c r="I241" s="32">
        <v>34175.983</v>
      </c>
      <c r="J241" s="32">
        <v>897450.61</v>
      </c>
      <c r="K241" s="32">
        <v>1410</v>
      </c>
      <c r="L241" s="32">
        <v>134817.413</v>
      </c>
      <c r="M241" s="32">
        <v>2808391.66</v>
      </c>
      <c r="N241" s="32">
        <v>1088</v>
      </c>
      <c r="O241" s="32">
        <v>104956.583</v>
      </c>
      <c r="P241" s="32">
        <v>2747266.56</v>
      </c>
      <c r="Q241" s="32">
        <v>3347</v>
      </c>
      <c r="R241" s="32">
        <v>318328.261</v>
      </c>
      <c r="S241" s="32">
        <v>7436824.78</v>
      </c>
    </row>
    <row r="242" spans="4:19" ht="12.75">
      <c r="D242" s="20" t="s">
        <v>573</v>
      </c>
      <c r="E242" s="32">
        <v>381</v>
      </c>
      <c r="F242" s="32">
        <v>37669.832</v>
      </c>
      <c r="G242" s="32">
        <v>666572.71</v>
      </c>
      <c r="H242" s="32">
        <v>131</v>
      </c>
      <c r="I242" s="32">
        <v>11988.365</v>
      </c>
      <c r="J242" s="32">
        <v>219283.6</v>
      </c>
      <c r="K242" s="32">
        <v>1256</v>
      </c>
      <c r="L242" s="32">
        <v>124230.756</v>
      </c>
      <c r="M242" s="32">
        <v>2434980.38</v>
      </c>
      <c r="N242" s="32">
        <v>1081</v>
      </c>
      <c r="O242" s="32">
        <v>104605.758</v>
      </c>
      <c r="P242" s="32">
        <v>2742087.13</v>
      </c>
      <c r="Q242" s="32">
        <v>2849</v>
      </c>
      <c r="R242" s="32">
        <v>278494.711</v>
      </c>
      <c r="S242" s="32">
        <v>6062923.82</v>
      </c>
    </row>
    <row r="243" spans="4:19" ht="12.75">
      <c r="D243" s="20" t="s">
        <v>574</v>
      </c>
      <c r="E243" s="32">
        <v>10</v>
      </c>
      <c r="F243" s="32">
        <v>380.042</v>
      </c>
      <c r="G243" s="32">
        <v>13593</v>
      </c>
      <c r="H243" s="32">
        <v>1930</v>
      </c>
      <c r="I243" s="32">
        <v>130041.845</v>
      </c>
      <c r="J243" s="32">
        <v>4000143.87</v>
      </c>
      <c r="K243" s="32">
        <v>1087</v>
      </c>
      <c r="L243" s="32">
        <v>73908.531</v>
      </c>
      <c r="M243" s="32">
        <v>1397814.49</v>
      </c>
      <c r="N243" s="32">
        <f>501+1</f>
        <v>502</v>
      </c>
      <c r="O243" s="32">
        <f>29110.73+15.954</f>
        <v>29126.684</v>
      </c>
      <c r="P243" s="32">
        <f>673478.46+770.19</f>
        <v>674248.6499999999</v>
      </c>
      <c r="Q243" s="32">
        <f>3528+1</f>
        <v>3529</v>
      </c>
      <c r="R243" s="32">
        <f>233441.148+15.954</f>
        <v>233457.10199999998</v>
      </c>
      <c r="S243" s="32">
        <f>6085029.82+770.19</f>
        <v>6085800.010000001</v>
      </c>
    </row>
    <row r="244" spans="4:19" ht="12.75">
      <c r="D244" s="20" t="s">
        <v>575</v>
      </c>
      <c r="E244" s="32"/>
      <c r="F244" s="32"/>
      <c r="G244" s="32"/>
      <c r="H244" s="32"/>
      <c r="I244" s="32"/>
      <c r="J244" s="32"/>
      <c r="K244" s="32">
        <v>2</v>
      </c>
      <c r="L244" s="32">
        <v>41.014</v>
      </c>
      <c r="M244" s="32">
        <v>582.94</v>
      </c>
      <c r="N244" s="32">
        <v>0</v>
      </c>
      <c r="O244" s="32">
        <v>0</v>
      </c>
      <c r="P244" s="32">
        <v>0</v>
      </c>
      <c r="Q244" s="32">
        <f>1+1</f>
        <v>2</v>
      </c>
      <c r="R244" s="32">
        <f>25.06+15.954</f>
        <v>41.013999999999996</v>
      </c>
      <c r="S244" s="32">
        <f>-187.25+770.19</f>
        <v>582.94</v>
      </c>
    </row>
    <row r="245" spans="4:19" ht="12.75">
      <c r="D245" s="20" t="s">
        <v>576</v>
      </c>
      <c r="E245" s="32"/>
      <c r="F245" s="32"/>
      <c r="G245" s="32"/>
      <c r="H245" s="32">
        <v>11</v>
      </c>
      <c r="I245" s="32">
        <v>141.067</v>
      </c>
      <c r="J245" s="32">
        <v>17875.97</v>
      </c>
      <c r="K245" s="32">
        <v>181</v>
      </c>
      <c r="L245" s="32">
        <v>18138.198</v>
      </c>
      <c r="M245" s="32">
        <v>225552.93</v>
      </c>
      <c r="N245" s="32">
        <v>28</v>
      </c>
      <c r="O245" s="32">
        <v>2534.785</v>
      </c>
      <c r="P245" s="32">
        <v>52497.59</v>
      </c>
      <c r="Q245" s="32">
        <v>220</v>
      </c>
      <c r="R245" s="32">
        <v>20814.05</v>
      </c>
      <c r="S245" s="32">
        <v>295926.49</v>
      </c>
    </row>
    <row r="246" spans="4:19" ht="12.75">
      <c r="D246" s="20" t="s">
        <v>293</v>
      </c>
      <c r="E246" s="32">
        <v>441</v>
      </c>
      <c r="F246" s="32">
        <v>42572.823</v>
      </c>
      <c r="G246" s="32">
        <v>1057032.67</v>
      </c>
      <c r="H246" s="32">
        <v>4406</v>
      </c>
      <c r="I246" s="32">
        <v>388957.422</v>
      </c>
      <c r="J246" s="32">
        <v>6475884.57</v>
      </c>
      <c r="K246" s="32">
        <v>2166</v>
      </c>
      <c r="L246" s="32">
        <v>165708.435</v>
      </c>
      <c r="M246" s="32">
        <v>4468823.34</v>
      </c>
      <c r="N246" s="32">
        <v>4666</v>
      </c>
      <c r="O246" s="32">
        <v>368320.215</v>
      </c>
      <c r="P246" s="32">
        <v>6524881.8</v>
      </c>
      <c r="Q246" s="32">
        <v>11679</v>
      </c>
      <c r="R246" s="32">
        <v>965558.895</v>
      </c>
      <c r="S246" s="32">
        <v>18526622.38</v>
      </c>
    </row>
    <row r="247" spans="4:19" ht="12.75">
      <c r="D247" s="20" t="s">
        <v>577</v>
      </c>
      <c r="E247" s="32">
        <v>248</v>
      </c>
      <c r="F247" s="32">
        <v>22126.558</v>
      </c>
      <c r="G247" s="32">
        <v>685817.53</v>
      </c>
      <c r="H247" s="32">
        <v>2057</v>
      </c>
      <c r="I247" s="32">
        <v>157494.618</v>
      </c>
      <c r="J247" s="32">
        <v>2461513.83</v>
      </c>
      <c r="K247" s="32">
        <v>1926</v>
      </c>
      <c r="L247" s="32">
        <v>144985.305</v>
      </c>
      <c r="M247" s="32">
        <v>3963791.52</v>
      </c>
      <c r="N247" s="32">
        <v>4405</v>
      </c>
      <c r="O247" s="32">
        <v>346864.74</v>
      </c>
      <c r="P247" s="32">
        <v>6056644.24</v>
      </c>
      <c r="Q247" s="32">
        <v>8636</v>
      </c>
      <c r="R247" s="32">
        <v>671471.221</v>
      </c>
      <c r="S247" s="32">
        <v>13167767.12</v>
      </c>
    </row>
    <row r="248" spans="4:19" ht="12.75">
      <c r="D248" s="20" t="s">
        <v>578</v>
      </c>
      <c r="E248" s="32"/>
      <c r="F248" s="32"/>
      <c r="G248" s="32"/>
      <c r="H248" s="32">
        <v>1029</v>
      </c>
      <c r="I248" s="32">
        <v>72341.716</v>
      </c>
      <c r="J248" s="32">
        <v>590166.35</v>
      </c>
      <c r="K248" s="32">
        <v>89</v>
      </c>
      <c r="L248" s="32">
        <v>8243.727</v>
      </c>
      <c r="M248" s="32">
        <v>169292.2</v>
      </c>
      <c r="N248" s="32">
        <v>18</v>
      </c>
      <c r="O248" s="32">
        <v>1600.763</v>
      </c>
      <c r="P248" s="32">
        <v>8625.93</v>
      </c>
      <c r="Q248" s="32">
        <v>1136</v>
      </c>
      <c r="R248" s="32">
        <v>82186.206</v>
      </c>
      <c r="S248" s="32">
        <v>768084.48</v>
      </c>
    </row>
    <row r="249" spans="4:19" ht="12.75">
      <c r="D249" s="20" t="s">
        <v>780</v>
      </c>
      <c r="E249" s="32"/>
      <c r="F249" s="32"/>
      <c r="G249" s="32"/>
      <c r="H249" s="32">
        <v>7</v>
      </c>
      <c r="I249" s="32">
        <v>361.319</v>
      </c>
      <c r="J249" s="32">
        <v>3158.05</v>
      </c>
      <c r="K249" s="32"/>
      <c r="L249" s="32"/>
      <c r="M249" s="32"/>
      <c r="N249" s="32"/>
      <c r="O249" s="32"/>
      <c r="P249" s="32"/>
      <c r="Q249" s="32">
        <v>7</v>
      </c>
      <c r="R249" s="32">
        <v>361.319</v>
      </c>
      <c r="S249" s="32">
        <v>3158.05</v>
      </c>
    </row>
    <row r="250" spans="4:19" ht="12.75">
      <c r="D250" s="20" t="s">
        <v>579</v>
      </c>
      <c r="E250" s="32">
        <v>87</v>
      </c>
      <c r="F250" s="32">
        <v>8041.492</v>
      </c>
      <c r="G250" s="32">
        <v>242875.69</v>
      </c>
      <c r="H250" s="32">
        <v>393</v>
      </c>
      <c r="I250" s="32">
        <v>35993.77</v>
      </c>
      <c r="J250" s="32">
        <v>803706.23</v>
      </c>
      <c r="K250" s="32">
        <v>135</v>
      </c>
      <c r="L250" s="32">
        <v>9034.771</v>
      </c>
      <c r="M250" s="32">
        <v>201816.17</v>
      </c>
      <c r="N250" s="32">
        <v>93</v>
      </c>
      <c r="O250" s="32">
        <v>8460.115</v>
      </c>
      <c r="P250" s="32">
        <v>93771.41</v>
      </c>
      <c r="Q250" s="32">
        <v>708</v>
      </c>
      <c r="R250" s="32">
        <v>61530.148</v>
      </c>
      <c r="S250" s="32">
        <v>1342169.5</v>
      </c>
    </row>
    <row r="251" spans="4:19" ht="12.75">
      <c r="D251" s="20" t="s">
        <v>580</v>
      </c>
      <c r="E251" s="32">
        <v>1</v>
      </c>
      <c r="F251" s="32">
        <v>92.11</v>
      </c>
      <c r="G251" s="32">
        <v>3138.14</v>
      </c>
      <c r="H251" s="32">
        <v>10</v>
      </c>
      <c r="I251" s="32">
        <v>656.772</v>
      </c>
      <c r="J251" s="32">
        <v>28525.83</v>
      </c>
      <c r="K251" s="32">
        <v>199</v>
      </c>
      <c r="L251" s="32">
        <v>15717.902</v>
      </c>
      <c r="M251" s="32">
        <v>460531.05</v>
      </c>
      <c r="N251" s="32">
        <v>212</v>
      </c>
      <c r="O251" s="32">
        <v>13908.914</v>
      </c>
      <c r="P251" s="32">
        <v>334231.94</v>
      </c>
      <c r="Q251" s="32">
        <v>422</v>
      </c>
      <c r="R251" s="32">
        <v>30375.698</v>
      </c>
      <c r="S251" s="32">
        <v>826426.96</v>
      </c>
    </row>
    <row r="252" spans="4:19" ht="12.75">
      <c r="D252" s="20" t="s">
        <v>581</v>
      </c>
      <c r="E252" s="32"/>
      <c r="F252" s="32"/>
      <c r="G252" s="32"/>
      <c r="H252" s="32">
        <v>1</v>
      </c>
      <c r="I252" s="32">
        <v>17.498</v>
      </c>
      <c r="J252" s="32">
        <v>923.18</v>
      </c>
      <c r="K252" s="32"/>
      <c r="L252" s="32"/>
      <c r="M252" s="32"/>
      <c r="N252" s="32">
        <v>0</v>
      </c>
      <c r="O252" s="32">
        <v>0</v>
      </c>
      <c r="P252" s="32">
        <v>0</v>
      </c>
      <c r="Q252" s="32">
        <v>1</v>
      </c>
      <c r="R252" s="32">
        <v>17.498</v>
      </c>
      <c r="S252" s="32">
        <v>923.18</v>
      </c>
    </row>
    <row r="253" spans="4:19" ht="12.75">
      <c r="D253" s="20" t="s">
        <v>582</v>
      </c>
      <c r="E253" s="32">
        <v>12</v>
      </c>
      <c r="F253" s="32">
        <v>1039.797</v>
      </c>
      <c r="G253" s="32">
        <v>46377.61</v>
      </c>
      <c r="H253" s="32">
        <v>162</v>
      </c>
      <c r="I253" s="32">
        <v>14800.949</v>
      </c>
      <c r="J253" s="32">
        <v>381699.11</v>
      </c>
      <c r="K253" s="32">
        <v>527</v>
      </c>
      <c r="L253" s="32">
        <v>46923.391</v>
      </c>
      <c r="M253" s="32">
        <v>1161916.32</v>
      </c>
      <c r="N253" s="32">
        <v>718</v>
      </c>
      <c r="O253" s="32">
        <v>63943.106</v>
      </c>
      <c r="P253" s="32">
        <v>1422406.68</v>
      </c>
      <c r="Q253" s="32">
        <v>1419</v>
      </c>
      <c r="R253" s="32">
        <v>126707.243</v>
      </c>
      <c r="S253" s="32">
        <v>3012399.72</v>
      </c>
    </row>
    <row r="254" spans="4:19" ht="12.75">
      <c r="D254" s="20" t="s">
        <v>583</v>
      </c>
      <c r="E254" s="32">
        <v>129</v>
      </c>
      <c r="F254" s="32">
        <v>11772.456</v>
      </c>
      <c r="G254" s="32">
        <v>361532.44</v>
      </c>
      <c r="H254" s="32">
        <v>204</v>
      </c>
      <c r="I254" s="32">
        <v>16555.107</v>
      </c>
      <c r="J254" s="32">
        <v>213541.1</v>
      </c>
      <c r="K254" s="32">
        <v>43</v>
      </c>
      <c r="L254" s="32">
        <v>3683.499</v>
      </c>
      <c r="M254" s="32">
        <v>90834.72</v>
      </c>
      <c r="N254" s="32">
        <v>778</v>
      </c>
      <c r="O254" s="32">
        <v>66969.04</v>
      </c>
      <c r="P254" s="32">
        <v>783604.98</v>
      </c>
      <c r="Q254" s="32">
        <v>1154</v>
      </c>
      <c r="R254" s="32">
        <v>98980.102</v>
      </c>
      <c r="S254" s="32">
        <v>1449513.24</v>
      </c>
    </row>
    <row r="255" spans="4:19" ht="12.75">
      <c r="D255" s="20" t="s">
        <v>584</v>
      </c>
      <c r="E255" s="32">
        <v>1</v>
      </c>
      <c r="F255" s="32">
        <v>69.902</v>
      </c>
      <c r="G255" s="32">
        <v>2641.75</v>
      </c>
      <c r="H255" s="32">
        <v>6</v>
      </c>
      <c r="I255" s="32">
        <v>489.199</v>
      </c>
      <c r="J255" s="32">
        <v>11493.09</v>
      </c>
      <c r="K255" s="32">
        <v>14</v>
      </c>
      <c r="L255" s="32">
        <v>1222.709</v>
      </c>
      <c r="M255" s="32">
        <v>20221.06</v>
      </c>
      <c r="N255" s="32">
        <v>1124</v>
      </c>
      <c r="O255" s="32">
        <v>93224.95</v>
      </c>
      <c r="P255" s="32">
        <v>1392552.5</v>
      </c>
      <c r="Q255" s="32">
        <v>1145</v>
      </c>
      <c r="R255" s="32">
        <v>95006.76</v>
      </c>
      <c r="S255" s="32">
        <v>1426908.4</v>
      </c>
    </row>
    <row r="256" spans="4:19" ht="12.75">
      <c r="D256" s="20" t="s">
        <v>585</v>
      </c>
      <c r="E256" s="32">
        <v>18</v>
      </c>
      <c r="F256" s="32">
        <v>1110.801</v>
      </c>
      <c r="G256" s="32">
        <v>29251.9</v>
      </c>
      <c r="H256" s="32">
        <v>245</v>
      </c>
      <c r="I256" s="32">
        <v>16278.288</v>
      </c>
      <c r="J256" s="32">
        <v>428300.89</v>
      </c>
      <c r="K256" s="32">
        <v>919</v>
      </c>
      <c r="L256" s="32">
        <v>60159.306</v>
      </c>
      <c r="M256" s="32">
        <v>1859180</v>
      </c>
      <c r="N256" s="32">
        <v>1462</v>
      </c>
      <c r="O256" s="32">
        <v>98757.852</v>
      </c>
      <c r="P256" s="32">
        <v>2021450.8</v>
      </c>
      <c r="Q256" s="32">
        <v>2644</v>
      </c>
      <c r="R256" s="32">
        <v>176306.247</v>
      </c>
      <c r="S256" s="32">
        <v>4338183.59</v>
      </c>
    </row>
    <row r="257" spans="4:19" ht="12.75">
      <c r="D257" s="20" t="s">
        <v>586</v>
      </c>
      <c r="E257" s="32"/>
      <c r="F257" s="32"/>
      <c r="G257" s="32"/>
      <c r="H257" s="32">
        <v>145</v>
      </c>
      <c r="I257" s="32">
        <v>8187.569</v>
      </c>
      <c r="J257" s="32">
        <v>215210.82</v>
      </c>
      <c r="K257" s="32">
        <v>177</v>
      </c>
      <c r="L257" s="32">
        <v>17215.296</v>
      </c>
      <c r="M257" s="32">
        <v>403796.58</v>
      </c>
      <c r="N257" s="32">
        <v>45</v>
      </c>
      <c r="O257" s="32">
        <v>3767.063</v>
      </c>
      <c r="P257" s="32">
        <v>85304.48</v>
      </c>
      <c r="Q257" s="32">
        <v>367</v>
      </c>
      <c r="R257" s="32">
        <v>29169.928</v>
      </c>
      <c r="S257" s="32">
        <v>704311.88</v>
      </c>
    </row>
    <row r="258" spans="4:19" ht="12.75">
      <c r="D258" s="20" t="s">
        <v>587</v>
      </c>
      <c r="E258" s="32"/>
      <c r="F258" s="32"/>
      <c r="G258" s="32"/>
      <c r="H258" s="32">
        <v>145</v>
      </c>
      <c r="I258" s="32">
        <v>8187.569</v>
      </c>
      <c r="J258" s="32">
        <v>215210.82</v>
      </c>
      <c r="K258" s="32">
        <v>177</v>
      </c>
      <c r="L258" s="32">
        <v>17215.296</v>
      </c>
      <c r="M258" s="32">
        <v>403796.58</v>
      </c>
      <c r="N258" s="32">
        <v>45</v>
      </c>
      <c r="O258" s="32">
        <v>3767.063</v>
      </c>
      <c r="P258" s="32">
        <v>85304.48</v>
      </c>
      <c r="Q258" s="32">
        <v>367</v>
      </c>
      <c r="R258" s="32">
        <v>29169.928</v>
      </c>
      <c r="S258" s="32">
        <v>704311.88</v>
      </c>
    </row>
    <row r="259" spans="4:19" ht="12.75">
      <c r="D259" s="20" t="s">
        <v>588</v>
      </c>
      <c r="E259" s="32">
        <v>193</v>
      </c>
      <c r="F259" s="32">
        <v>20446.265</v>
      </c>
      <c r="G259" s="32">
        <v>371215.14</v>
      </c>
      <c r="H259" s="32">
        <v>2204</v>
      </c>
      <c r="I259" s="32">
        <v>223275.235</v>
      </c>
      <c r="J259" s="32">
        <v>3799159.92</v>
      </c>
      <c r="K259" s="32">
        <v>63</v>
      </c>
      <c r="L259" s="32">
        <v>3507.834</v>
      </c>
      <c r="M259" s="32">
        <v>101235.24</v>
      </c>
      <c r="N259" s="32">
        <v>216</v>
      </c>
      <c r="O259" s="32">
        <v>17688.412</v>
      </c>
      <c r="P259" s="32">
        <v>382933.08</v>
      </c>
      <c r="Q259" s="32">
        <v>2676</v>
      </c>
      <c r="R259" s="32">
        <v>264917.746</v>
      </c>
      <c r="S259" s="32">
        <v>4654543.38</v>
      </c>
    </row>
    <row r="260" spans="4:19" ht="12.75">
      <c r="D260" s="20" t="s">
        <v>589</v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>
        <v>2</v>
      </c>
      <c r="O260" s="32">
        <v>42.075</v>
      </c>
      <c r="P260" s="32">
        <v>1857.01</v>
      </c>
      <c r="Q260" s="32">
        <v>2</v>
      </c>
      <c r="R260" s="32">
        <v>42.075</v>
      </c>
      <c r="S260" s="32">
        <v>1857.01</v>
      </c>
    </row>
    <row r="261" spans="4:19" ht="12.75">
      <c r="D261" s="20" t="s">
        <v>590</v>
      </c>
      <c r="E261" s="32">
        <v>192</v>
      </c>
      <c r="F261" s="32">
        <v>20352</v>
      </c>
      <c r="G261" s="32">
        <v>366843.3</v>
      </c>
      <c r="H261" s="32">
        <v>1627</v>
      </c>
      <c r="I261" s="32">
        <v>169842</v>
      </c>
      <c r="J261" s="32">
        <v>2498676.91</v>
      </c>
      <c r="K261" s="32">
        <v>30</v>
      </c>
      <c r="L261" s="32">
        <v>2701.16</v>
      </c>
      <c r="M261" s="32">
        <v>55742.79</v>
      </c>
      <c r="N261" s="32">
        <v>108</v>
      </c>
      <c r="O261" s="32">
        <v>9833.585</v>
      </c>
      <c r="P261" s="32">
        <v>235038.79</v>
      </c>
      <c r="Q261" s="32">
        <v>1957</v>
      </c>
      <c r="R261" s="32">
        <v>202728.745</v>
      </c>
      <c r="S261" s="32">
        <v>3156301.79</v>
      </c>
    </row>
    <row r="262" spans="4:19" ht="12.75">
      <c r="D262" s="20" t="s">
        <v>750</v>
      </c>
      <c r="E262" s="32"/>
      <c r="F262" s="32"/>
      <c r="G262" s="32"/>
      <c r="H262" s="32">
        <v>34</v>
      </c>
      <c r="I262" s="32">
        <v>1666.215</v>
      </c>
      <c r="J262" s="32">
        <v>112911.68</v>
      </c>
      <c r="K262" s="32">
        <v>4</v>
      </c>
      <c r="L262" s="32">
        <v>275.1</v>
      </c>
      <c r="M262" s="32">
        <v>3509.18</v>
      </c>
      <c r="N262" s="32"/>
      <c r="O262" s="32"/>
      <c r="P262" s="32"/>
      <c r="Q262" s="32">
        <v>38</v>
      </c>
      <c r="R262" s="32">
        <v>1941.315</v>
      </c>
      <c r="S262" s="32">
        <v>116420.86</v>
      </c>
    </row>
    <row r="263" spans="4:19" ht="12.75">
      <c r="D263" s="20" t="s">
        <v>296</v>
      </c>
      <c r="E263" s="32">
        <v>1</v>
      </c>
      <c r="F263" s="32">
        <v>12</v>
      </c>
      <c r="G263" s="32">
        <v>572</v>
      </c>
      <c r="H263" s="32">
        <v>1110</v>
      </c>
      <c r="I263" s="32">
        <v>10800.562</v>
      </c>
      <c r="J263" s="32">
        <v>1292790.32</v>
      </c>
      <c r="K263" s="32">
        <v>238</v>
      </c>
      <c r="L263" s="32">
        <v>3410.258</v>
      </c>
      <c r="M263" s="32">
        <v>101688.25</v>
      </c>
      <c r="N263" s="32">
        <v>1079</v>
      </c>
      <c r="O263" s="32">
        <v>16722.556</v>
      </c>
      <c r="P263" s="32">
        <v>696209.22</v>
      </c>
      <c r="Q263" s="32">
        <v>2428</v>
      </c>
      <c r="R263" s="32">
        <v>30945.376</v>
      </c>
      <c r="S263" s="32">
        <v>2091259.79</v>
      </c>
    </row>
    <row r="264" spans="4:19" ht="12.75">
      <c r="D264" s="20" t="s">
        <v>591</v>
      </c>
      <c r="E264" s="32">
        <v>1</v>
      </c>
      <c r="F264" s="32">
        <v>12</v>
      </c>
      <c r="G264" s="32">
        <v>572</v>
      </c>
      <c r="H264" s="32">
        <v>308</v>
      </c>
      <c r="I264" s="32">
        <v>4663.846</v>
      </c>
      <c r="J264" s="32">
        <v>355059.67</v>
      </c>
      <c r="K264" s="32">
        <v>3</v>
      </c>
      <c r="L264" s="32">
        <v>28.66</v>
      </c>
      <c r="M264" s="32">
        <v>1272.16</v>
      </c>
      <c r="N264" s="32">
        <v>380</v>
      </c>
      <c r="O264" s="32">
        <v>6429.847</v>
      </c>
      <c r="P264" s="32">
        <v>178325.55</v>
      </c>
      <c r="Q264" s="32">
        <v>692</v>
      </c>
      <c r="R264" s="32">
        <v>11134.353</v>
      </c>
      <c r="S264" s="32">
        <v>535229.38</v>
      </c>
    </row>
    <row r="265" spans="4:19" ht="12.75">
      <c r="D265" s="20" t="s">
        <v>781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</row>
    <row r="266" spans="4:19" ht="12.75">
      <c r="D266" s="20" t="s">
        <v>782</v>
      </c>
      <c r="E266" s="32"/>
      <c r="F266" s="32"/>
      <c r="G266" s="32"/>
      <c r="H266" s="32">
        <v>4</v>
      </c>
      <c r="I266" s="32">
        <v>39.445</v>
      </c>
      <c r="J266" s="32">
        <v>2999.26</v>
      </c>
      <c r="K266" s="32"/>
      <c r="L266" s="32"/>
      <c r="M266" s="32"/>
      <c r="N266" s="32">
        <v>3</v>
      </c>
      <c r="O266" s="32">
        <v>34.35</v>
      </c>
      <c r="P266" s="32">
        <v>3792.93</v>
      </c>
      <c r="Q266" s="32">
        <v>7</v>
      </c>
      <c r="R266" s="32">
        <v>73.795</v>
      </c>
      <c r="S266" s="32">
        <v>6792.19</v>
      </c>
    </row>
    <row r="267" spans="4:19" ht="12.75">
      <c r="D267" s="20" t="s">
        <v>592</v>
      </c>
      <c r="E267" s="32"/>
      <c r="F267" s="32"/>
      <c r="G267" s="32"/>
      <c r="H267" s="32">
        <v>17</v>
      </c>
      <c r="I267" s="32">
        <v>299.841</v>
      </c>
      <c r="J267" s="32">
        <v>14266.16</v>
      </c>
      <c r="K267" s="32">
        <v>3</v>
      </c>
      <c r="L267" s="32">
        <v>62.472</v>
      </c>
      <c r="M267" s="32">
        <v>1957.89</v>
      </c>
      <c r="N267" s="32">
        <v>26</v>
      </c>
      <c r="O267" s="32">
        <v>199.128</v>
      </c>
      <c r="P267" s="32">
        <v>20447.71</v>
      </c>
      <c r="Q267" s="32">
        <v>46</v>
      </c>
      <c r="R267" s="32">
        <v>561.441</v>
      </c>
      <c r="S267" s="32">
        <v>36671.76</v>
      </c>
    </row>
    <row r="268" spans="4:19" ht="12.75">
      <c r="D268" s="20" t="s">
        <v>593</v>
      </c>
      <c r="E268" s="32">
        <v>0</v>
      </c>
      <c r="F268" s="32">
        <v>0</v>
      </c>
      <c r="G268" s="32">
        <v>0</v>
      </c>
      <c r="H268" s="32">
        <v>781</v>
      </c>
      <c r="I268" s="32">
        <v>5797.43</v>
      </c>
      <c r="J268" s="32">
        <v>920465.23</v>
      </c>
      <c r="K268" s="32">
        <v>232</v>
      </c>
      <c r="L268" s="32">
        <v>3319.126</v>
      </c>
      <c r="M268" s="32">
        <v>98458.2</v>
      </c>
      <c r="N268" s="32">
        <v>670</v>
      </c>
      <c r="O268" s="32">
        <v>10059.231</v>
      </c>
      <c r="P268" s="32">
        <v>493643.03</v>
      </c>
      <c r="Q268" s="32">
        <v>1683</v>
      </c>
      <c r="R268" s="32">
        <v>19175.787</v>
      </c>
      <c r="S268" s="32">
        <v>1512566.46</v>
      </c>
    </row>
    <row r="269" spans="4:19" ht="12.75">
      <c r="D269" s="20" t="s">
        <v>294</v>
      </c>
      <c r="E269" s="32">
        <v>1</v>
      </c>
      <c r="F269" s="32">
        <v>20</v>
      </c>
      <c r="G269" s="32">
        <v>538.35</v>
      </c>
      <c r="H269" s="32"/>
      <c r="I269" s="32"/>
      <c r="J269" s="32"/>
      <c r="K269" s="32"/>
      <c r="L269" s="32"/>
      <c r="M269" s="32"/>
      <c r="N269" s="32">
        <v>1</v>
      </c>
      <c r="O269" s="32">
        <v>3.512</v>
      </c>
      <c r="P269" s="32">
        <v>753.48</v>
      </c>
      <c r="Q269" s="32">
        <v>2</v>
      </c>
      <c r="R269" s="32">
        <v>23.512</v>
      </c>
      <c r="S269" s="32">
        <v>1291.83</v>
      </c>
    </row>
    <row r="270" spans="4:19" ht="12.75">
      <c r="D270" s="20" t="s">
        <v>594</v>
      </c>
      <c r="E270" s="32">
        <v>1</v>
      </c>
      <c r="F270" s="32">
        <v>20</v>
      </c>
      <c r="G270" s="32">
        <v>538.35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>
        <v>1</v>
      </c>
      <c r="R270" s="32">
        <v>20</v>
      </c>
      <c r="S270" s="32">
        <v>538.35</v>
      </c>
    </row>
    <row r="271" spans="4:19" ht="12.75">
      <c r="D271" s="20" t="s">
        <v>751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>
        <v>1</v>
      </c>
      <c r="O271" s="32">
        <v>3.512</v>
      </c>
      <c r="P271" s="32">
        <v>753.48</v>
      </c>
      <c r="Q271" s="32">
        <v>1</v>
      </c>
      <c r="R271" s="32">
        <v>3.512</v>
      </c>
      <c r="S271" s="32">
        <v>753.48</v>
      </c>
    </row>
    <row r="272" spans="4:19" ht="12.75">
      <c r="D272" s="20" t="s">
        <v>295</v>
      </c>
      <c r="E272" s="32">
        <v>1180</v>
      </c>
      <c r="F272" s="32">
        <v>120626.623</v>
      </c>
      <c r="G272" s="32">
        <v>3037870.8</v>
      </c>
      <c r="H272" s="32">
        <v>3519</v>
      </c>
      <c r="I272" s="32">
        <v>333685.536</v>
      </c>
      <c r="J272" s="32">
        <v>11658392.68</v>
      </c>
      <c r="K272" s="32">
        <v>2214</v>
      </c>
      <c r="L272" s="32">
        <v>225213.522</v>
      </c>
      <c r="M272" s="32">
        <v>4088916.1</v>
      </c>
      <c r="N272" s="32">
        <v>2311</v>
      </c>
      <c r="O272" s="32">
        <v>217738.885</v>
      </c>
      <c r="P272" s="32">
        <v>3781633.31</v>
      </c>
      <c r="Q272" s="32">
        <v>9224</v>
      </c>
      <c r="R272" s="32">
        <v>897264.566</v>
      </c>
      <c r="S272" s="32">
        <v>22566812.89</v>
      </c>
    </row>
    <row r="273" spans="4:19" ht="12.75">
      <c r="D273" s="20" t="s">
        <v>595</v>
      </c>
      <c r="E273" s="32"/>
      <c r="F273" s="32"/>
      <c r="G273" s="32"/>
      <c r="H273" s="32">
        <v>8</v>
      </c>
      <c r="I273" s="32">
        <v>139.601</v>
      </c>
      <c r="J273" s="32">
        <v>9414.04</v>
      </c>
      <c r="K273" s="32"/>
      <c r="L273" s="32"/>
      <c r="M273" s="32"/>
      <c r="N273" s="32">
        <v>6</v>
      </c>
      <c r="O273" s="32">
        <v>101.598</v>
      </c>
      <c r="P273" s="32">
        <v>7578.81</v>
      </c>
      <c r="Q273" s="32">
        <v>14</v>
      </c>
      <c r="R273" s="32">
        <v>241.199</v>
      </c>
      <c r="S273" s="32">
        <v>16992.85</v>
      </c>
    </row>
    <row r="274" spans="4:19" ht="12.75">
      <c r="D274" s="20" t="s">
        <v>596</v>
      </c>
      <c r="E274" s="32">
        <v>54</v>
      </c>
      <c r="F274" s="32">
        <v>5210.515</v>
      </c>
      <c r="G274" s="32">
        <v>175758.05</v>
      </c>
      <c r="H274" s="32">
        <v>76</v>
      </c>
      <c r="I274" s="32">
        <v>3983.205</v>
      </c>
      <c r="J274" s="32">
        <v>69115.69</v>
      </c>
      <c r="K274" s="32">
        <v>1</v>
      </c>
      <c r="L274" s="32">
        <v>8.4</v>
      </c>
      <c r="M274" s="32">
        <v>347.65</v>
      </c>
      <c r="N274" s="32">
        <v>12</v>
      </c>
      <c r="O274" s="32">
        <v>168.147</v>
      </c>
      <c r="P274" s="32">
        <v>7340.91</v>
      </c>
      <c r="Q274" s="32">
        <v>143</v>
      </c>
      <c r="R274" s="32">
        <v>9370.267</v>
      </c>
      <c r="S274" s="32">
        <v>252562.3</v>
      </c>
    </row>
    <row r="275" spans="4:19" ht="12.75">
      <c r="D275" s="20" t="s">
        <v>597</v>
      </c>
      <c r="E275" s="32"/>
      <c r="F275" s="32"/>
      <c r="G275" s="32"/>
      <c r="H275" s="32">
        <v>20</v>
      </c>
      <c r="I275" s="32">
        <v>397.116</v>
      </c>
      <c r="J275" s="32">
        <v>11306.88</v>
      </c>
      <c r="K275" s="32"/>
      <c r="L275" s="32"/>
      <c r="M275" s="32"/>
      <c r="N275" s="32">
        <v>9</v>
      </c>
      <c r="O275" s="32">
        <v>134.302</v>
      </c>
      <c r="P275" s="32">
        <v>4837.57</v>
      </c>
      <c r="Q275" s="32">
        <v>29</v>
      </c>
      <c r="R275" s="32">
        <v>531.418</v>
      </c>
      <c r="S275" s="32">
        <v>16144.45</v>
      </c>
    </row>
    <row r="276" spans="4:19" ht="12.75">
      <c r="D276" s="20" t="s">
        <v>598</v>
      </c>
      <c r="E276" s="32">
        <v>897</v>
      </c>
      <c r="F276" s="32">
        <v>92298.083</v>
      </c>
      <c r="G276" s="32">
        <v>1984192.68</v>
      </c>
      <c r="H276" s="32">
        <v>463</v>
      </c>
      <c r="I276" s="32">
        <v>50765.475</v>
      </c>
      <c r="J276" s="32">
        <v>404993.45</v>
      </c>
      <c r="K276" s="32">
        <v>1500</v>
      </c>
      <c r="L276" s="32">
        <v>166018.064</v>
      </c>
      <c r="M276" s="32">
        <v>1769075.12</v>
      </c>
      <c r="N276" s="32">
        <v>667</v>
      </c>
      <c r="O276" s="32">
        <v>70402.103</v>
      </c>
      <c r="P276" s="32">
        <v>652639.54</v>
      </c>
      <c r="Q276" s="32">
        <v>3527</v>
      </c>
      <c r="R276" s="32">
        <v>379483.725</v>
      </c>
      <c r="S276" s="32">
        <v>4810900.79</v>
      </c>
    </row>
    <row r="277" spans="4:19" ht="12.75">
      <c r="D277" s="20" t="s">
        <v>599</v>
      </c>
      <c r="E277" s="32">
        <v>897</v>
      </c>
      <c r="F277" s="32">
        <v>92298.083</v>
      </c>
      <c r="G277" s="32">
        <v>1984192.68</v>
      </c>
      <c r="H277" s="32">
        <v>463</v>
      </c>
      <c r="I277" s="32">
        <v>50765.475</v>
      </c>
      <c r="J277" s="32">
        <v>404993.45</v>
      </c>
      <c r="K277" s="32">
        <v>1500</v>
      </c>
      <c r="L277" s="32">
        <v>166018.064</v>
      </c>
      <c r="M277" s="32">
        <v>1769075.12</v>
      </c>
      <c r="N277" s="32">
        <v>666</v>
      </c>
      <c r="O277" s="32">
        <v>70380.278</v>
      </c>
      <c r="P277" s="32">
        <v>652338.79</v>
      </c>
      <c r="Q277" s="32">
        <v>3526</v>
      </c>
      <c r="R277" s="32">
        <v>379461.9</v>
      </c>
      <c r="S277" s="32">
        <v>4810600.04</v>
      </c>
    </row>
    <row r="278" spans="4:19" ht="12.75">
      <c r="D278" s="20" t="s">
        <v>600</v>
      </c>
      <c r="E278" s="32"/>
      <c r="F278" s="32"/>
      <c r="G278" s="32"/>
      <c r="H278" s="32">
        <v>15</v>
      </c>
      <c r="I278" s="32">
        <v>255.294</v>
      </c>
      <c r="J278" s="32">
        <v>10122.28</v>
      </c>
      <c r="K278" s="32">
        <v>3</v>
      </c>
      <c r="L278" s="32">
        <v>111.697</v>
      </c>
      <c r="M278" s="32">
        <v>5535.34</v>
      </c>
      <c r="N278" s="32">
        <v>12</v>
      </c>
      <c r="O278" s="32">
        <v>603.433</v>
      </c>
      <c r="P278" s="32">
        <v>17308.76</v>
      </c>
      <c r="Q278" s="32">
        <v>30</v>
      </c>
      <c r="R278" s="32">
        <v>970.424</v>
      </c>
      <c r="S278" s="32">
        <v>32966.38</v>
      </c>
    </row>
    <row r="279" spans="4:19" ht="12.75">
      <c r="D279" s="20" t="s">
        <v>601</v>
      </c>
      <c r="E279" s="32"/>
      <c r="F279" s="32"/>
      <c r="G279" s="32"/>
      <c r="H279" s="32">
        <v>4</v>
      </c>
      <c r="I279" s="32">
        <v>66.021</v>
      </c>
      <c r="J279" s="32">
        <v>2683.28</v>
      </c>
      <c r="K279" s="32">
        <v>2</v>
      </c>
      <c r="L279" s="32">
        <v>89.675</v>
      </c>
      <c r="M279" s="32">
        <v>5297.93</v>
      </c>
      <c r="N279" s="32">
        <v>8</v>
      </c>
      <c r="O279" s="32">
        <v>527.075</v>
      </c>
      <c r="P279" s="32">
        <v>15262.21</v>
      </c>
      <c r="Q279" s="32">
        <v>14</v>
      </c>
      <c r="R279" s="32">
        <v>682.771</v>
      </c>
      <c r="S279" s="32">
        <v>23243.42</v>
      </c>
    </row>
    <row r="280" spans="4:19" ht="12.75">
      <c r="D280" s="20" t="s">
        <v>602</v>
      </c>
      <c r="E280" s="32"/>
      <c r="F280" s="32"/>
      <c r="G280" s="32"/>
      <c r="H280" s="32">
        <v>0</v>
      </c>
      <c r="I280" s="32">
        <v>0</v>
      </c>
      <c r="J280" s="32">
        <v>358.88</v>
      </c>
      <c r="K280" s="32">
        <v>2</v>
      </c>
      <c r="L280" s="32">
        <v>89.675</v>
      </c>
      <c r="M280" s="32">
        <v>5297.93</v>
      </c>
      <c r="N280" s="32">
        <v>8</v>
      </c>
      <c r="O280" s="32">
        <v>527.075</v>
      </c>
      <c r="P280" s="32">
        <v>15262.21</v>
      </c>
      <c r="Q280" s="32">
        <v>10</v>
      </c>
      <c r="R280" s="32">
        <v>616.75</v>
      </c>
      <c r="S280" s="32">
        <v>20919.02</v>
      </c>
    </row>
    <row r="281" spans="4:19" ht="12.75">
      <c r="D281" s="20" t="s">
        <v>752</v>
      </c>
      <c r="E281" s="32"/>
      <c r="F281" s="32"/>
      <c r="G281" s="32"/>
      <c r="H281" s="32">
        <v>2</v>
      </c>
      <c r="I281" s="32">
        <v>31.954</v>
      </c>
      <c r="J281" s="32">
        <v>1156.2</v>
      </c>
      <c r="K281" s="32"/>
      <c r="L281" s="32"/>
      <c r="M281" s="32"/>
      <c r="N281" s="32"/>
      <c r="O281" s="32"/>
      <c r="P281" s="32"/>
      <c r="Q281" s="32">
        <v>2</v>
      </c>
      <c r="R281" s="32">
        <v>31.954</v>
      </c>
      <c r="S281" s="32">
        <v>1156.2</v>
      </c>
    </row>
    <row r="282" spans="4:19" ht="12.75">
      <c r="D282" s="20" t="s">
        <v>603</v>
      </c>
      <c r="E282" s="32"/>
      <c r="F282" s="32"/>
      <c r="G282" s="32"/>
      <c r="H282" s="32">
        <v>9</v>
      </c>
      <c r="I282" s="32">
        <v>157.319</v>
      </c>
      <c r="J282" s="32">
        <v>6282.8</v>
      </c>
      <c r="K282" s="32">
        <v>1</v>
      </c>
      <c r="L282" s="32">
        <v>22.022</v>
      </c>
      <c r="M282" s="32">
        <v>237.41</v>
      </c>
      <c r="N282" s="32">
        <v>4</v>
      </c>
      <c r="O282" s="32">
        <v>76.358</v>
      </c>
      <c r="P282" s="32">
        <v>2046.55</v>
      </c>
      <c r="Q282" s="32">
        <v>14</v>
      </c>
      <c r="R282" s="32">
        <v>255.699</v>
      </c>
      <c r="S282" s="32">
        <v>8566.76</v>
      </c>
    </row>
    <row r="283" spans="4:19" ht="12.75">
      <c r="D283" s="20" t="s">
        <v>604</v>
      </c>
      <c r="E283" s="32"/>
      <c r="F283" s="32"/>
      <c r="G283" s="32"/>
      <c r="H283" s="32">
        <v>5</v>
      </c>
      <c r="I283" s="32">
        <v>91.393</v>
      </c>
      <c r="J283" s="32">
        <v>4589.3</v>
      </c>
      <c r="K283" s="32"/>
      <c r="L283" s="32"/>
      <c r="M283" s="32"/>
      <c r="N283" s="32">
        <v>16</v>
      </c>
      <c r="O283" s="32">
        <v>260.605</v>
      </c>
      <c r="P283" s="32">
        <v>12140.69</v>
      </c>
      <c r="Q283" s="32">
        <v>21</v>
      </c>
      <c r="R283" s="32">
        <v>351.998</v>
      </c>
      <c r="S283" s="32">
        <v>16729.99</v>
      </c>
    </row>
    <row r="284" spans="4:19" ht="12.75">
      <c r="D284" s="20" t="s">
        <v>605</v>
      </c>
      <c r="E284" s="32">
        <v>173</v>
      </c>
      <c r="F284" s="32">
        <v>17785.875</v>
      </c>
      <c r="G284" s="32">
        <v>742140.16</v>
      </c>
      <c r="H284" s="32">
        <v>90</v>
      </c>
      <c r="I284" s="32">
        <v>8467.5</v>
      </c>
      <c r="J284" s="32">
        <v>115436.32</v>
      </c>
      <c r="K284" s="32">
        <v>104</v>
      </c>
      <c r="L284" s="32">
        <v>6089.694</v>
      </c>
      <c r="M284" s="32">
        <v>96240.13</v>
      </c>
      <c r="N284" s="32">
        <v>316</v>
      </c>
      <c r="O284" s="32">
        <v>28849.145</v>
      </c>
      <c r="P284" s="32">
        <v>694312.96</v>
      </c>
      <c r="Q284" s="32">
        <v>683</v>
      </c>
      <c r="R284" s="32">
        <v>61192.214</v>
      </c>
      <c r="S284" s="32">
        <v>1648129.57</v>
      </c>
    </row>
    <row r="285" spans="4:19" ht="12.75">
      <c r="D285" s="20" t="s">
        <v>606</v>
      </c>
      <c r="E285" s="32"/>
      <c r="F285" s="32"/>
      <c r="G285" s="32"/>
      <c r="H285" s="32">
        <v>4</v>
      </c>
      <c r="I285" s="32">
        <v>76.025</v>
      </c>
      <c r="J285" s="32">
        <v>6264.24</v>
      </c>
      <c r="K285" s="32">
        <v>60</v>
      </c>
      <c r="L285" s="32">
        <v>1933.292</v>
      </c>
      <c r="M285" s="32">
        <v>27758.18</v>
      </c>
      <c r="N285" s="32">
        <v>5</v>
      </c>
      <c r="O285" s="32">
        <v>86.259</v>
      </c>
      <c r="P285" s="32">
        <v>4597.56</v>
      </c>
      <c r="Q285" s="32">
        <v>69</v>
      </c>
      <c r="R285" s="32">
        <v>2095.576</v>
      </c>
      <c r="S285" s="32">
        <v>38619.98</v>
      </c>
    </row>
    <row r="286" spans="4:19" ht="12.75">
      <c r="D286" s="20" t="s">
        <v>607</v>
      </c>
      <c r="E286" s="32">
        <v>173</v>
      </c>
      <c r="F286" s="32">
        <v>17785.875</v>
      </c>
      <c r="G286" s="32">
        <v>742140.16</v>
      </c>
      <c r="H286" s="32">
        <v>86</v>
      </c>
      <c r="I286" s="32">
        <v>8391.475</v>
      </c>
      <c r="J286" s="32">
        <v>109172.08</v>
      </c>
      <c r="K286" s="32">
        <v>1</v>
      </c>
      <c r="L286" s="32">
        <v>90</v>
      </c>
      <c r="M286" s="32">
        <v>1.01</v>
      </c>
      <c r="N286" s="32">
        <v>30</v>
      </c>
      <c r="O286" s="32">
        <v>2997.875</v>
      </c>
      <c r="P286" s="32">
        <v>42468.25</v>
      </c>
      <c r="Q286" s="32">
        <v>290</v>
      </c>
      <c r="R286" s="32">
        <v>29265.225</v>
      </c>
      <c r="S286" s="32">
        <v>893781.5</v>
      </c>
    </row>
    <row r="287" spans="4:19" ht="12.75">
      <c r="D287" s="20" t="s">
        <v>608</v>
      </c>
      <c r="E287" s="32"/>
      <c r="F287" s="32"/>
      <c r="G287" s="32"/>
      <c r="H287" s="32"/>
      <c r="I287" s="32"/>
      <c r="J287" s="32"/>
      <c r="K287" s="32">
        <v>43</v>
      </c>
      <c r="L287" s="32">
        <v>4066.402</v>
      </c>
      <c r="M287" s="32">
        <v>68480.94</v>
      </c>
      <c r="N287" s="32">
        <v>281</v>
      </c>
      <c r="O287" s="32">
        <v>25765.011</v>
      </c>
      <c r="P287" s="32">
        <v>647247.15</v>
      </c>
      <c r="Q287" s="32">
        <v>324</v>
      </c>
      <c r="R287" s="32">
        <v>29831.413</v>
      </c>
      <c r="S287" s="32">
        <v>715728.09</v>
      </c>
    </row>
    <row r="288" spans="4:19" ht="12.75">
      <c r="D288" s="20" t="s">
        <v>609</v>
      </c>
      <c r="E288" s="32"/>
      <c r="F288" s="32"/>
      <c r="G288" s="32"/>
      <c r="H288" s="32">
        <v>1</v>
      </c>
      <c r="I288" s="32">
        <v>19.757</v>
      </c>
      <c r="J288" s="32">
        <v>917.48</v>
      </c>
      <c r="K288" s="32">
        <v>10</v>
      </c>
      <c r="L288" s="32">
        <v>176.348</v>
      </c>
      <c r="M288" s="32">
        <v>2416.36</v>
      </c>
      <c r="N288" s="32">
        <v>7</v>
      </c>
      <c r="O288" s="32">
        <v>89.056</v>
      </c>
      <c r="P288" s="32">
        <v>4916.16</v>
      </c>
      <c r="Q288" s="32">
        <v>18</v>
      </c>
      <c r="R288" s="32">
        <v>285.161</v>
      </c>
      <c r="S288" s="32">
        <v>8250</v>
      </c>
    </row>
    <row r="289" spans="4:19" ht="12.75">
      <c r="D289" s="20" t="s">
        <v>610</v>
      </c>
      <c r="E289" s="32">
        <v>56</v>
      </c>
      <c r="F289" s="32">
        <v>5332.15</v>
      </c>
      <c r="G289" s="32">
        <v>135779.91</v>
      </c>
      <c r="H289" s="32">
        <v>2861</v>
      </c>
      <c r="I289" s="32">
        <v>269963.311</v>
      </c>
      <c r="J289" s="32">
        <v>11043804.12</v>
      </c>
      <c r="K289" s="32">
        <v>596</v>
      </c>
      <c r="L289" s="32">
        <v>52809.319</v>
      </c>
      <c r="M289" s="32">
        <v>2215301.5</v>
      </c>
      <c r="N289" s="32">
        <v>1275</v>
      </c>
      <c r="O289" s="32">
        <v>117264.798</v>
      </c>
      <c r="P289" s="32">
        <v>2385395.48</v>
      </c>
      <c r="Q289" s="32">
        <v>4788</v>
      </c>
      <c r="R289" s="32">
        <v>445369.578</v>
      </c>
      <c r="S289" s="32">
        <v>15780281.01</v>
      </c>
    </row>
    <row r="290" spans="4:19" ht="12.75">
      <c r="D290" s="20" t="s">
        <v>611</v>
      </c>
      <c r="E290" s="32"/>
      <c r="F290" s="32"/>
      <c r="G290" s="32"/>
      <c r="H290" s="32">
        <v>1</v>
      </c>
      <c r="I290" s="32">
        <v>18.2</v>
      </c>
      <c r="J290" s="32">
        <v>1016.81</v>
      </c>
      <c r="K290" s="32"/>
      <c r="L290" s="32"/>
      <c r="M290" s="32"/>
      <c r="N290" s="32">
        <v>0</v>
      </c>
      <c r="O290" s="32">
        <v>0</v>
      </c>
      <c r="P290" s="32">
        <v>0</v>
      </c>
      <c r="Q290" s="32">
        <v>1</v>
      </c>
      <c r="R290" s="32">
        <v>18.2</v>
      </c>
      <c r="S290" s="32">
        <v>1016.81</v>
      </c>
    </row>
    <row r="291" spans="4:19" ht="12.75">
      <c r="D291" s="20" t="s">
        <v>612</v>
      </c>
      <c r="E291" s="32">
        <v>56</v>
      </c>
      <c r="F291" s="32">
        <v>5332.15</v>
      </c>
      <c r="G291" s="32">
        <v>135779.91</v>
      </c>
      <c r="H291" s="32">
        <v>2858</v>
      </c>
      <c r="I291" s="32">
        <v>269929.824</v>
      </c>
      <c r="J291" s="32">
        <v>11040651.24</v>
      </c>
      <c r="K291" s="32">
        <v>596</v>
      </c>
      <c r="L291" s="32">
        <v>52809.319</v>
      </c>
      <c r="M291" s="32">
        <v>2215301.5</v>
      </c>
      <c r="N291" s="32">
        <v>1216</v>
      </c>
      <c r="O291" s="32">
        <v>116483.581</v>
      </c>
      <c r="P291" s="32">
        <v>2322712.11</v>
      </c>
      <c r="Q291" s="32">
        <v>4726</v>
      </c>
      <c r="R291" s="32">
        <v>444554.874</v>
      </c>
      <c r="S291" s="32">
        <v>15714444.76</v>
      </c>
    </row>
    <row r="292" spans="4:19" ht="12.75">
      <c r="D292" s="20" t="s">
        <v>339</v>
      </c>
      <c r="E292" s="32">
        <v>817</v>
      </c>
      <c r="F292" s="32">
        <v>72153.405</v>
      </c>
      <c r="G292" s="32">
        <v>1673515.13</v>
      </c>
      <c r="H292" s="32">
        <v>1883</v>
      </c>
      <c r="I292" s="32">
        <v>158953.464</v>
      </c>
      <c r="J292" s="32">
        <v>4351441.03</v>
      </c>
      <c r="K292" s="32">
        <v>1455</v>
      </c>
      <c r="L292" s="32">
        <v>116621.373</v>
      </c>
      <c r="M292" s="32">
        <v>2987141.25</v>
      </c>
      <c r="N292" s="32">
        <v>2725</v>
      </c>
      <c r="O292" s="32">
        <v>226674.087</v>
      </c>
      <c r="P292" s="32">
        <f>6983765.25+467.47</f>
        <v>6984232.72</v>
      </c>
      <c r="Q292" s="32">
        <v>6880</v>
      </c>
      <c r="R292" s="32">
        <v>574402.329</v>
      </c>
      <c r="S292" s="32">
        <f>15995862.66+467.47</f>
        <v>15996330.13</v>
      </c>
    </row>
    <row r="293" spans="4:19" ht="12.75">
      <c r="D293" s="20" t="s">
        <v>613</v>
      </c>
      <c r="E293" s="32">
        <v>817</v>
      </c>
      <c r="F293" s="32">
        <v>72153.405</v>
      </c>
      <c r="G293" s="32">
        <v>1673515.13</v>
      </c>
      <c r="H293" s="32">
        <v>1853</v>
      </c>
      <c r="I293" s="32">
        <v>157904.822</v>
      </c>
      <c r="J293" s="32">
        <v>4313376.38</v>
      </c>
      <c r="K293" s="32">
        <v>1020</v>
      </c>
      <c r="L293" s="32">
        <v>81756.673</v>
      </c>
      <c r="M293" s="32">
        <v>2110241.95</v>
      </c>
      <c r="N293" s="32">
        <v>2321</v>
      </c>
      <c r="O293" s="32">
        <v>190177.472</v>
      </c>
      <c r="P293" s="32">
        <v>6146064.71</v>
      </c>
      <c r="Q293" s="32">
        <v>6011</v>
      </c>
      <c r="R293" s="32">
        <v>501992.372</v>
      </c>
      <c r="S293" s="32">
        <v>14243198.17</v>
      </c>
    </row>
    <row r="294" spans="4:19" ht="12.75">
      <c r="D294" s="20" t="s">
        <v>783</v>
      </c>
      <c r="E294" s="32"/>
      <c r="F294" s="32"/>
      <c r="G294" s="32"/>
      <c r="H294" s="32">
        <v>10</v>
      </c>
      <c r="I294" s="32">
        <v>963.22</v>
      </c>
      <c r="J294" s="32">
        <v>26220.18</v>
      </c>
      <c r="K294" s="32"/>
      <c r="L294" s="32"/>
      <c r="M294" s="32"/>
      <c r="N294" s="32"/>
      <c r="O294" s="32"/>
      <c r="P294" s="32"/>
      <c r="Q294" s="32">
        <v>10</v>
      </c>
      <c r="R294" s="32">
        <v>963.22</v>
      </c>
      <c r="S294" s="32">
        <v>26220.18</v>
      </c>
    </row>
    <row r="295" spans="4:19" ht="12.75">
      <c r="D295" s="20" t="s">
        <v>753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</row>
    <row r="296" spans="4:19" ht="12.75">
      <c r="D296" s="20" t="s">
        <v>614</v>
      </c>
      <c r="E296" s="32">
        <v>717</v>
      </c>
      <c r="F296" s="32">
        <v>62236.611</v>
      </c>
      <c r="G296" s="32">
        <v>1554282.12</v>
      </c>
      <c r="H296" s="32">
        <v>1814</v>
      </c>
      <c r="I296" s="32">
        <v>156404.358</v>
      </c>
      <c r="J296" s="32">
        <v>4266773.33</v>
      </c>
      <c r="K296" s="32">
        <v>982</v>
      </c>
      <c r="L296" s="32">
        <v>80911.914</v>
      </c>
      <c r="M296" s="32">
        <v>2092345.14</v>
      </c>
      <c r="N296" s="32">
        <v>2281</v>
      </c>
      <c r="O296" s="32">
        <v>189468.621</v>
      </c>
      <c r="P296" s="32">
        <v>6120608.81</v>
      </c>
      <c r="Q296" s="32">
        <v>5794</v>
      </c>
      <c r="R296" s="32">
        <v>489021.504</v>
      </c>
      <c r="S296" s="32">
        <v>14034009.4</v>
      </c>
    </row>
    <row r="297" spans="4:19" ht="12.75">
      <c r="D297" s="20" t="s">
        <v>615</v>
      </c>
      <c r="E297" s="32"/>
      <c r="F297" s="32"/>
      <c r="G297" s="32"/>
      <c r="H297" s="32">
        <v>8</v>
      </c>
      <c r="I297" s="32">
        <v>166.919</v>
      </c>
      <c r="J297" s="32">
        <v>6598</v>
      </c>
      <c r="K297" s="32">
        <v>14</v>
      </c>
      <c r="L297" s="32">
        <v>1155.923</v>
      </c>
      <c r="M297" s="32">
        <v>25240.96</v>
      </c>
      <c r="N297" s="32"/>
      <c r="O297" s="32"/>
      <c r="P297" s="32"/>
      <c r="Q297" s="32">
        <v>22</v>
      </c>
      <c r="R297" s="32">
        <v>1322.842</v>
      </c>
      <c r="S297" s="32">
        <v>31838.96</v>
      </c>
    </row>
    <row r="298" spans="4:19" ht="12.75">
      <c r="D298" s="20" t="s">
        <v>616</v>
      </c>
      <c r="E298" s="32">
        <v>100</v>
      </c>
      <c r="F298" s="32">
        <v>9916.794</v>
      </c>
      <c r="G298" s="32">
        <v>119233.01</v>
      </c>
      <c r="H298" s="32">
        <v>7</v>
      </c>
      <c r="I298" s="32">
        <v>153.16</v>
      </c>
      <c r="J298" s="32">
        <v>4642.93</v>
      </c>
      <c r="K298" s="32">
        <v>17</v>
      </c>
      <c r="L298" s="32">
        <v>435.451</v>
      </c>
      <c r="M298" s="32">
        <v>5570.91</v>
      </c>
      <c r="N298" s="32">
        <v>3</v>
      </c>
      <c r="O298" s="32">
        <v>52.042</v>
      </c>
      <c r="P298" s="32">
        <v>3002.83</v>
      </c>
      <c r="Q298" s="32">
        <v>127</v>
      </c>
      <c r="R298" s="32">
        <v>10557.447</v>
      </c>
      <c r="S298" s="32">
        <v>132449.68</v>
      </c>
    </row>
    <row r="299" spans="4:19" ht="12.75">
      <c r="D299" s="20" t="s">
        <v>617</v>
      </c>
      <c r="E299" s="32"/>
      <c r="F299" s="32"/>
      <c r="G299" s="32"/>
      <c r="H299" s="32">
        <v>22</v>
      </c>
      <c r="I299" s="32">
        <v>384.084</v>
      </c>
      <c r="J299" s="32">
        <v>15739.94</v>
      </c>
      <c r="K299" s="32">
        <v>21</v>
      </c>
      <c r="L299" s="32">
        <v>409.308</v>
      </c>
      <c r="M299" s="32">
        <v>12325.9</v>
      </c>
      <c r="N299" s="32">
        <v>37</v>
      </c>
      <c r="O299" s="32">
        <v>656.809</v>
      </c>
      <c r="P299" s="32">
        <v>22453.07</v>
      </c>
      <c r="Q299" s="32">
        <v>80</v>
      </c>
      <c r="R299" s="32">
        <v>1450.201</v>
      </c>
      <c r="S299" s="32">
        <v>50518.91</v>
      </c>
    </row>
    <row r="300" spans="4:19" ht="12.75">
      <c r="D300" s="20" t="s">
        <v>618</v>
      </c>
      <c r="E300" s="32"/>
      <c r="F300" s="32"/>
      <c r="G300" s="32"/>
      <c r="H300" s="32">
        <v>12</v>
      </c>
      <c r="I300" s="32">
        <v>228.215</v>
      </c>
      <c r="J300" s="32">
        <v>7920.24</v>
      </c>
      <c r="K300" s="32">
        <v>19</v>
      </c>
      <c r="L300" s="32">
        <v>1447.319</v>
      </c>
      <c r="M300" s="32">
        <v>46538.1</v>
      </c>
      <c r="N300" s="32">
        <v>10</v>
      </c>
      <c r="O300" s="32">
        <v>119.437</v>
      </c>
      <c r="P300" s="32">
        <f>5800.27+467.47</f>
        <v>6267.740000000001</v>
      </c>
      <c r="Q300" s="32">
        <v>41</v>
      </c>
      <c r="R300" s="32">
        <v>1794.971</v>
      </c>
      <c r="S300" s="32">
        <f>60258.61+467.47</f>
        <v>60726.08</v>
      </c>
    </row>
    <row r="301" spans="4:19" ht="12.75">
      <c r="D301" s="20" t="s">
        <v>619</v>
      </c>
      <c r="E301" s="32"/>
      <c r="F301" s="32"/>
      <c r="G301" s="32"/>
      <c r="H301" s="32">
        <v>1</v>
      </c>
      <c r="I301" s="32">
        <v>7</v>
      </c>
      <c r="J301" s="32">
        <v>670.66</v>
      </c>
      <c r="K301" s="32">
        <v>19</v>
      </c>
      <c r="L301" s="32">
        <v>1447.319</v>
      </c>
      <c r="M301" s="32">
        <v>46538.1</v>
      </c>
      <c r="N301" s="32">
        <v>0</v>
      </c>
      <c r="O301" s="32">
        <v>0</v>
      </c>
      <c r="P301" s="32">
        <v>0</v>
      </c>
      <c r="Q301" s="32">
        <v>20</v>
      </c>
      <c r="R301" s="32">
        <v>1454.319</v>
      </c>
      <c r="S301" s="32">
        <f>46741.29+467.47</f>
        <v>47208.76</v>
      </c>
    </row>
    <row r="302" spans="4:19" ht="12.75">
      <c r="D302" s="20" t="s">
        <v>620</v>
      </c>
      <c r="E302" s="32"/>
      <c r="F302" s="32"/>
      <c r="G302" s="32"/>
      <c r="H302" s="32">
        <v>7</v>
      </c>
      <c r="I302" s="32">
        <v>627.607</v>
      </c>
      <c r="J302" s="32">
        <v>23124.57</v>
      </c>
      <c r="K302" s="32">
        <v>286</v>
      </c>
      <c r="L302" s="32">
        <v>28502.306</v>
      </c>
      <c r="M302" s="32">
        <v>729767.75</v>
      </c>
      <c r="N302" s="32">
        <v>381</v>
      </c>
      <c r="O302" s="32">
        <v>35475.388</v>
      </c>
      <c r="P302" s="32">
        <v>809419.04</v>
      </c>
      <c r="Q302" s="32">
        <v>674</v>
      </c>
      <c r="R302" s="32">
        <v>64605.301</v>
      </c>
      <c r="S302" s="32">
        <v>1562311.36</v>
      </c>
    </row>
    <row r="303" spans="4:19" ht="12.75">
      <c r="D303" s="20" t="s">
        <v>784</v>
      </c>
      <c r="E303" s="32"/>
      <c r="F303" s="32"/>
      <c r="G303" s="32"/>
      <c r="H303" s="32">
        <v>1</v>
      </c>
      <c r="I303" s="32">
        <v>20.5</v>
      </c>
      <c r="J303" s="32">
        <v>923.18</v>
      </c>
      <c r="K303" s="32"/>
      <c r="L303" s="32"/>
      <c r="M303" s="32"/>
      <c r="N303" s="32">
        <v>40</v>
      </c>
      <c r="O303" s="32">
        <v>3814.388</v>
      </c>
      <c r="P303" s="32">
        <v>54715.56</v>
      </c>
      <c r="Q303" s="32">
        <v>41</v>
      </c>
      <c r="R303" s="32">
        <v>3834.888</v>
      </c>
      <c r="S303" s="32">
        <v>55638.74</v>
      </c>
    </row>
    <row r="304" spans="4:19" ht="12.75">
      <c r="D304" s="20" t="s">
        <v>621</v>
      </c>
      <c r="E304" s="32"/>
      <c r="F304" s="32"/>
      <c r="G304" s="32"/>
      <c r="H304" s="32">
        <v>3</v>
      </c>
      <c r="I304" s="32">
        <v>300.996</v>
      </c>
      <c r="J304" s="32">
        <v>10042.41</v>
      </c>
      <c r="K304" s="32">
        <v>86</v>
      </c>
      <c r="L304" s="32">
        <v>8050.342</v>
      </c>
      <c r="M304" s="32">
        <v>253563.05</v>
      </c>
      <c r="N304" s="32">
        <v>45</v>
      </c>
      <c r="O304" s="32">
        <v>3562.114</v>
      </c>
      <c r="P304" s="32">
        <v>84172.28</v>
      </c>
      <c r="Q304" s="32">
        <v>134</v>
      </c>
      <c r="R304" s="32">
        <v>11913.452</v>
      </c>
      <c r="S304" s="32">
        <v>347777.74</v>
      </c>
    </row>
    <row r="305" spans="4:19" ht="12.75">
      <c r="D305" s="20" t="s">
        <v>622</v>
      </c>
      <c r="E305" s="32"/>
      <c r="F305" s="32"/>
      <c r="G305" s="32"/>
      <c r="H305" s="32"/>
      <c r="I305" s="32"/>
      <c r="J305" s="32"/>
      <c r="K305" s="32">
        <v>42</v>
      </c>
      <c r="L305" s="32">
        <v>3676.897</v>
      </c>
      <c r="M305" s="32">
        <v>140597.95</v>
      </c>
      <c r="N305" s="32">
        <v>168</v>
      </c>
      <c r="O305" s="32">
        <v>15190.844</v>
      </c>
      <c r="P305" s="32">
        <v>454826.86</v>
      </c>
      <c r="Q305" s="32">
        <v>210</v>
      </c>
      <c r="R305" s="32">
        <v>18867.741</v>
      </c>
      <c r="S305" s="32">
        <v>595424.81</v>
      </c>
    </row>
    <row r="306" spans="4:19" ht="12.75">
      <c r="D306" s="20" t="s">
        <v>623</v>
      </c>
      <c r="E306" s="32"/>
      <c r="F306" s="32"/>
      <c r="G306" s="32"/>
      <c r="H306" s="32">
        <v>3</v>
      </c>
      <c r="I306" s="32">
        <v>306.111</v>
      </c>
      <c r="J306" s="32">
        <v>12158.98</v>
      </c>
      <c r="K306" s="32">
        <v>158</v>
      </c>
      <c r="L306" s="32">
        <v>16775.067</v>
      </c>
      <c r="M306" s="32">
        <v>335606.75</v>
      </c>
      <c r="N306" s="32">
        <v>110</v>
      </c>
      <c r="O306" s="32">
        <v>11329.485</v>
      </c>
      <c r="P306" s="32">
        <v>187096.93</v>
      </c>
      <c r="Q306" s="32">
        <v>271</v>
      </c>
      <c r="R306" s="32">
        <v>28410.663</v>
      </c>
      <c r="S306" s="32">
        <v>534862.66</v>
      </c>
    </row>
    <row r="307" spans="4:19" ht="12.75">
      <c r="D307" s="20" t="s">
        <v>624</v>
      </c>
      <c r="E307" s="32"/>
      <c r="F307" s="32"/>
      <c r="G307" s="32"/>
      <c r="H307" s="32">
        <v>11</v>
      </c>
      <c r="I307" s="32">
        <v>192.82</v>
      </c>
      <c r="J307" s="32">
        <v>7019.84</v>
      </c>
      <c r="K307" s="32">
        <v>41</v>
      </c>
      <c r="L307" s="32">
        <v>2977.828</v>
      </c>
      <c r="M307" s="32">
        <v>69262.61</v>
      </c>
      <c r="N307" s="32">
        <v>4</v>
      </c>
      <c r="O307" s="32">
        <v>69.361</v>
      </c>
      <c r="P307" s="32">
        <v>2884.83</v>
      </c>
      <c r="Q307" s="32">
        <v>56</v>
      </c>
      <c r="R307" s="32">
        <v>3240.009</v>
      </c>
      <c r="S307" s="32">
        <v>79167.28</v>
      </c>
    </row>
    <row r="308" spans="4:19" ht="12.75">
      <c r="D308" s="20" t="s">
        <v>625</v>
      </c>
      <c r="E308" s="32"/>
      <c r="F308" s="32"/>
      <c r="G308" s="32"/>
      <c r="H308" s="32">
        <v>6</v>
      </c>
      <c r="I308" s="32">
        <v>111.76</v>
      </c>
      <c r="J308" s="32">
        <v>3143.54</v>
      </c>
      <c r="K308" s="32">
        <v>35</v>
      </c>
      <c r="L308" s="32">
        <v>2849.656</v>
      </c>
      <c r="M308" s="32">
        <v>67199.47</v>
      </c>
      <c r="N308" s="32">
        <v>1</v>
      </c>
      <c r="O308" s="32">
        <v>17.863</v>
      </c>
      <c r="P308" s="32">
        <v>516.58</v>
      </c>
      <c r="Q308" s="32">
        <v>42</v>
      </c>
      <c r="R308" s="32">
        <v>2979.279</v>
      </c>
      <c r="S308" s="32">
        <v>70859.59</v>
      </c>
    </row>
    <row r="309" spans="4:19" ht="12.75">
      <c r="D309" s="20" t="s">
        <v>785</v>
      </c>
      <c r="E309" s="32"/>
      <c r="F309" s="32"/>
      <c r="G309" s="32"/>
      <c r="H309" s="32">
        <v>3</v>
      </c>
      <c r="I309" s="32">
        <v>41.06</v>
      </c>
      <c r="J309" s="32">
        <v>2534.98</v>
      </c>
      <c r="K309" s="32">
        <v>6</v>
      </c>
      <c r="L309" s="32">
        <v>128.172</v>
      </c>
      <c r="M309" s="32">
        <v>2063.14</v>
      </c>
      <c r="N309" s="32">
        <v>2</v>
      </c>
      <c r="O309" s="32">
        <v>29.764</v>
      </c>
      <c r="P309" s="32">
        <v>1656.68</v>
      </c>
      <c r="Q309" s="32">
        <v>11</v>
      </c>
      <c r="R309" s="32">
        <v>198.996</v>
      </c>
      <c r="S309" s="32">
        <v>6254.8</v>
      </c>
    </row>
    <row r="310" spans="4:19" ht="12.75">
      <c r="D310" s="20" t="s">
        <v>626</v>
      </c>
      <c r="E310" s="32"/>
      <c r="F310" s="32"/>
      <c r="G310" s="32"/>
      <c r="H310" s="32"/>
      <c r="I310" s="32"/>
      <c r="J310" s="32"/>
      <c r="K310" s="32">
        <v>89</v>
      </c>
      <c r="L310" s="32">
        <v>1937.247</v>
      </c>
      <c r="M310" s="32">
        <v>31330.84</v>
      </c>
      <c r="N310" s="32">
        <v>9</v>
      </c>
      <c r="O310" s="32">
        <v>832.429</v>
      </c>
      <c r="P310" s="32">
        <v>19596.4</v>
      </c>
      <c r="Q310" s="32">
        <v>98</v>
      </c>
      <c r="R310" s="32">
        <v>2769.676</v>
      </c>
      <c r="S310" s="32">
        <v>50927.24</v>
      </c>
    </row>
    <row r="311" spans="4:19" ht="12.75">
      <c r="D311" s="20" t="s">
        <v>335</v>
      </c>
      <c r="E311" s="32">
        <v>2</v>
      </c>
      <c r="F311" s="32">
        <v>140</v>
      </c>
      <c r="G311" s="32">
        <v>7000</v>
      </c>
      <c r="H311" s="32">
        <v>547</v>
      </c>
      <c r="I311" s="32">
        <f>5539.184+3.126</f>
        <v>5542.31</v>
      </c>
      <c r="J311" s="32">
        <v>598543.52</v>
      </c>
      <c r="K311" s="32">
        <v>24</v>
      </c>
      <c r="L311" s="32">
        <v>401.238</v>
      </c>
      <c r="M311" s="32">
        <v>9432.18</v>
      </c>
      <c r="N311" s="32">
        <v>196</v>
      </c>
      <c r="O311" s="32">
        <v>2761.844</v>
      </c>
      <c r="P311" s="32">
        <v>201220.56</v>
      </c>
      <c r="Q311" s="32">
        <v>769</v>
      </c>
      <c r="R311" s="32">
        <f>8842.266+3.126</f>
        <v>8845.392</v>
      </c>
      <c r="S311" s="32">
        <v>816196.26</v>
      </c>
    </row>
    <row r="312" spans="4:19" ht="12.75">
      <c r="D312" s="20" t="s">
        <v>627</v>
      </c>
      <c r="E312" s="32"/>
      <c r="F312" s="32"/>
      <c r="G312" s="32"/>
      <c r="H312" s="32">
        <v>16</v>
      </c>
      <c r="I312" s="32">
        <v>249.068</v>
      </c>
      <c r="J312" s="32">
        <v>14397.93</v>
      </c>
      <c r="K312" s="32"/>
      <c r="L312" s="32"/>
      <c r="M312" s="32"/>
      <c r="N312" s="32">
        <v>3</v>
      </c>
      <c r="O312" s="32">
        <v>38.086</v>
      </c>
      <c r="P312" s="32">
        <v>1979.12</v>
      </c>
      <c r="Q312" s="32">
        <v>19</v>
      </c>
      <c r="R312" s="32">
        <v>287.154</v>
      </c>
      <c r="S312" s="32">
        <v>16377.05</v>
      </c>
    </row>
    <row r="313" spans="4:19" ht="12.75">
      <c r="D313" s="20" t="s">
        <v>628</v>
      </c>
      <c r="E313" s="32"/>
      <c r="F313" s="32"/>
      <c r="G313" s="32"/>
      <c r="H313" s="32">
        <v>83</v>
      </c>
      <c r="I313" s="32">
        <v>627.071</v>
      </c>
      <c r="J313" s="32">
        <v>70070.94</v>
      </c>
      <c r="K313" s="32">
        <v>9</v>
      </c>
      <c r="L313" s="32">
        <v>171.439</v>
      </c>
      <c r="M313" s="32">
        <v>4803.33</v>
      </c>
      <c r="N313" s="32">
        <v>10</v>
      </c>
      <c r="O313" s="32">
        <v>116.804</v>
      </c>
      <c r="P313" s="32">
        <v>6586.51</v>
      </c>
      <c r="Q313" s="32">
        <v>102</v>
      </c>
      <c r="R313" s="32">
        <v>915.314</v>
      </c>
      <c r="S313" s="32">
        <v>81460.78</v>
      </c>
    </row>
    <row r="314" spans="4:19" ht="12.75">
      <c r="D314" s="20" t="s">
        <v>629</v>
      </c>
      <c r="E314" s="32"/>
      <c r="F314" s="32"/>
      <c r="G314" s="32"/>
      <c r="H314" s="32">
        <v>1</v>
      </c>
      <c r="I314" s="32">
        <v>14.782</v>
      </c>
      <c r="J314" s="32">
        <v>1306.24</v>
      </c>
      <c r="K314" s="32"/>
      <c r="L314" s="32"/>
      <c r="M314" s="32"/>
      <c r="N314" s="32">
        <v>78</v>
      </c>
      <c r="O314" s="32">
        <v>1100.616</v>
      </c>
      <c r="P314" s="32">
        <v>94273.29</v>
      </c>
      <c r="Q314" s="32">
        <v>79</v>
      </c>
      <c r="R314" s="32">
        <v>1115.398</v>
      </c>
      <c r="S314" s="32">
        <v>95579.53</v>
      </c>
    </row>
    <row r="315" spans="4:19" ht="12.75">
      <c r="D315" s="20" t="s">
        <v>630</v>
      </c>
      <c r="E315" s="32"/>
      <c r="F315" s="32"/>
      <c r="G315" s="32"/>
      <c r="H315" s="32">
        <v>1</v>
      </c>
      <c r="I315" s="32">
        <v>14.782</v>
      </c>
      <c r="J315" s="32">
        <v>1306.24</v>
      </c>
      <c r="K315" s="32"/>
      <c r="L315" s="32"/>
      <c r="M315" s="32"/>
      <c r="N315" s="32">
        <v>4</v>
      </c>
      <c r="O315" s="32">
        <v>51.034</v>
      </c>
      <c r="P315" s="32">
        <v>2864.73</v>
      </c>
      <c r="Q315" s="32">
        <v>5</v>
      </c>
      <c r="R315" s="32">
        <v>65.816</v>
      </c>
      <c r="S315" s="32">
        <v>4170.97</v>
      </c>
    </row>
    <row r="316" spans="4:19" ht="12.75">
      <c r="D316" s="20" t="s">
        <v>631</v>
      </c>
      <c r="E316" s="32">
        <v>2</v>
      </c>
      <c r="F316" s="32">
        <v>140</v>
      </c>
      <c r="G316" s="32">
        <v>7000</v>
      </c>
      <c r="H316" s="32">
        <v>160</v>
      </c>
      <c r="I316" s="32">
        <v>1991.301</v>
      </c>
      <c r="J316" s="32">
        <v>198243.92</v>
      </c>
      <c r="K316" s="32">
        <v>14</v>
      </c>
      <c r="L316" s="32">
        <v>208.889</v>
      </c>
      <c r="M316" s="32">
        <v>3977.12</v>
      </c>
      <c r="N316" s="32">
        <v>51</v>
      </c>
      <c r="O316" s="32">
        <v>804.936</v>
      </c>
      <c r="P316" s="32">
        <v>42404.04</v>
      </c>
      <c r="Q316" s="32">
        <v>227</v>
      </c>
      <c r="R316" s="32">
        <v>3145.126</v>
      </c>
      <c r="S316" s="32">
        <v>251625.08</v>
      </c>
    </row>
    <row r="317" spans="4:19" ht="12.75">
      <c r="D317" s="20" t="s">
        <v>632</v>
      </c>
      <c r="E317" s="32"/>
      <c r="F317" s="32"/>
      <c r="G317" s="32"/>
      <c r="H317" s="32">
        <v>1</v>
      </c>
      <c r="I317" s="32">
        <v>17.166</v>
      </c>
      <c r="J317" s="32">
        <v>1104.33</v>
      </c>
      <c r="K317" s="32">
        <v>2</v>
      </c>
      <c r="L317" s="32">
        <v>69.313</v>
      </c>
      <c r="M317" s="32">
        <v>194.14</v>
      </c>
      <c r="N317" s="32">
        <v>10</v>
      </c>
      <c r="O317" s="32">
        <v>293.074</v>
      </c>
      <c r="P317" s="32">
        <v>12204.85</v>
      </c>
      <c r="Q317" s="32">
        <v>13</v>
      </c>
      <c r="R317" s="32">
        <v>379.553</v>
      </c>
      <c r="S317" s="32">
        <v>13503.32</v>
      </c>
    </row>
    <row r="318" spans="4:19" ht="12.75">
      <c r="D318" s="20" t="s">
        <v>633</v>
      </c>
      <c r="E318" s="32"/>
      <c r="F318" s="32"/>
      <c r="G318" s="32"/>
      <c r="H318" s="32"/>
      <c r="I318" s="32"/>
      <c r="J318" s="32"/>
      <c r="K318" s="32">
        <v>2</v>
      </c>
      <c r="L318" s="32">
        <v>69.313</v>
      </c>
      <c r="M318" s="32">
        <v>194.14</v>
      </c>
      <c r="N318" s="32">
        <v>8</v>
      </c>
      <c r="O318" s="32">
        <v>113.054</v>
      </c>
      <c r="P318" s="32">
        <v>7935.69</v>
      </c>
      <c r="Q318" s="32">
        <v>10</v>
      </c>
      <c r="R318" s="32">
        <v>182.367</v>
      </c>
      <c r="S318" s="32">
        <v>8129.83</v>
      </c>
    </row>
    <row r="319" spans="4:19" ht="12.75">
      <c r="D319" s="20" t="s">
        <v>634</v>
      </c>
      <c r="E319" s="32"/>
      <c r="F319" s="32"/>
      <c r="G319" s="32"/>
      <c r="H319" s="32"/>
      <c r="I319" s="32"/>
      <c r="J319" s="32"/>
      <c r="K319" s="32">
        <v>1</v>
      </c>
      <c r="L319" s="32">
        <v>20.91</v>
      </c>
      <c r="M319" s="32">
        <v>651.73</v>
      </c>
      <c r="N319" s="32">
        <v>0</v>
      </c>
      <c r="O319" s="32">
        <v>0</v>
      </c>
      <c r="P319" s="32">
        <v>0</v>
      </c>
      <c r="Q319" s="32">
        <v>1</v>
      </c>
      <c r="R319" s="32">
        <v>20.91</v>
      </c>
      <c r="S319" s="32">
        <v>651.73</v>
      </c>
    </row>
    <row r="320" spans="4:19" ht="12.75">
      <c r="D320" s="20" t="s">
        <v>635</v>
      </c>
      <c r="E320" s="32"/>
      <c r="F320" s="32"/>
      <c r="G320" s="32"/>
      <c r="H320" s="32">
        <v>149</v>
      </c>
      <c r="I320" s="32">
        <v>1478.472</v>
      </c>
      <c r="J320" s="32">
        <v>155309.5</v>
      </c>
      <c r="K320" s="32">
        <v>0</v>
      </c>
      <c r="L320" s="32">
        <v>0</v>
      </c>
      <c r="M320" s="32">
        <v>0</v>
      </c>
      <c r="N320" s="32">
        <v>20</v>
      </c>
      <c r="O320" s="32">
        <v>160.626</v>
      </c>
      <c r="P320" s="32">
        <v>17976.73</v>
      </c>
      <c r="Q320" s="32">
        <v>169</v>
      </c>
      <c r="R320" s="32">
        <v>1639.098</v>
      </c>
      <c r="S320" s="32">
        <v>173286.23</v>
      </c>
    </row>
    <row r="321" spans="4:19" ht="12.75">
      <c r="D321" s="20" t="s">
        <v>636</v>
      </c>
      <c r="E321" s="32"/>
      <c r="F321" s="32"/>
      <c r="G321" s="32"/>
      <c r="H321" s="32">
        <v>2</v>
      </c>
      <c r="I321" s="32">
        <v>0</v>
      </c>
      <c r="J321" s="32">
        <v>1269.47</v>
      </c>
      <c r="K321" s="32"/>
      <c r="L321" s="32"/>
      <c r="M321" s="32"/>
      <c r="N321" s="32">
        <v>15</v>
      </c>
      <c r="O321" s="32">
        <v>210.947</v>
      </c>
      <c r="P321" s="32">
        <v>20635.9</v>
      </c>
      <c r="Q321" s="32">
        <v>17</v>
      </c>
      <c r="R321" s="32">
        <f>207.821+3.126</f>
        <v>210.947</v>
      </c>
      <c r="S321" s="32">
        <v>21905.37</v>
      </c>
    </row>
    <row r="322" spans="4:19" ht="12.75">
      <c r="D322" s="20" t="s">
        <v>637</v>
      </c>
      <c r="E322" s="32"/>
      <c r="F322" s="32"/>
      <c r="G322" s="32"/>
      <c r="H322" s="32">
        <v>136</v>
      </c>
      <c r="I322" s="32">
        <v>1181.616</v>
      </c>
      <c r="J322" s="32">
        <v>157945.52</v>
      </c>
      <c r="K322" s="32"/>
      <c r="L322" s="32"/>
      <c r="M322" s="32"/>
      <c r="N322" s="32">
        <v>19</v>
      </c>
      <c r="O322" s="32">
        <v>329.829</v>
      </c>
      <c r="P322" s="32">
        <v>17364.97</v>
      </c>
      <c r="Q322" s="32">
        <v>155</v>
      </c>
      <c r="R322" s="32">
        <v>1511.445</v>
      </c>
      <c r="S322" s="32">
        <v>175310.49</v>
      </c>
    </row>
    <row r="323" spans="4:19" ht="12.75">
      <c r="D323" s="20" t="s">
        <v>638</v>
      </c>
      <c r="E323" s="32"/>
      <c r="F323" s="32"/>
      <c r="G323" s="32"/>
      <c r="H323" s="32">
        <v>32</v>
      </c>
      <c r="I323" s="32">
        <v>566.314</v>
      </c>
      <c r="J323" s="32">
        <v>41875.52</v>
      </c>
      <c r="K323" s="32"/>
      <c r="L323" s="32"/>
      <c r="M323" s="32"/>
      <c r="N323" s="32">
        <v>3</v>
      </c>
      <c r="O323" s="32">
        <v>31.306</v>
      </c>
      <c r="P323" s="32">
        <v>1468.91</v>
      </c>
      <c r="Q323" s="32">
        <v>35</v>
      </c>
      <c r="R323" s="32">
        <v>597.62</v>
      </c>
      <c r="S323" s="32">
        <v>43344.43</v>
      </c>
    </row>
    <row r="324" spans="4:19" ht="12.75">
      <c r="D324" s="20" t="s">
        <v>639</v>
      </c>
      <c r="E324" s="32"/>
      <c r="F324" s="32"/>
      <c r="G324" s="32"/>
      <c r="H324" s="32">
        <v>10</v>
      </c>
      <c r="I324" s="32">
        <v>169.142</v>
      </c>
      <c r="J324" s="32">
        <v>5997.42</v>
      </c>
      <c r="K324" s="32"/>
      <c r="L324" s="32"/>
      <c r="M324" s="32"/>
      <c r="N324" s="32">
        <v>2</v>
      </c>
      <c r="O324" s="32">
        <v>24.307</v>
      </c>
      <c r="P324" s="32">
        <v>1032.37</v>
      </c>
      <c r="Q324" s="32">
        <v>12</v>
      </c>
      <c r="R324" s="32">
        <v>193.449</v>
      </c>
      <c r="S324" s="32">
        <v>7029.79</v>
      </c>
    </row>
    <row r="325" spans="4:19" ht="12.75">
      <c r="D325" s="20" t="s">
        <v>338</v>
      </c>
      <c r="E325" s="32">
        <v>6</v>
      </c>
      <c r="F325" s="32">
        <v>170.294</v>
      </c>
      <c r="G325" s="32">
        <v>62894.54</v>
      </c>
      <c r="H325" s="32">
        <v>672</v>
      </c>
      <c r="I325" s="32">
        <v>12621.38</v>
      </c>
      <c r="J325" s="32">
        <v>781584</v>
      </c>
      <c r="K325" s="32">
        <v>329</v>
      </c>
      <c r="L325" s="32">
        <v>6192.672</v>
      </c>
      <c r="M325" s="32">
        <v>138803.29</v>
      </c>
      <c r="N325" s="32">
        <v>586</v>
      </c>
      <c r="O325" s="32">
        <v>9559.589</v>
      </c>
      <c r="P325" s="32">
        <v>879891.01</v>
      </c>
      <c r="Q325" s="32">
        <v>1593</v>
      </c>
      <c r="R325" s="32">
        <v>28543.935</v>
      </c>
      <c r="S325" s="32">
        <v>1863172.84</v>
      </c>
    </row>
    <row r="326" spans="4:19" ht="12.75">
      <c r="D326" s="20" t="s">
        <v>640</v>
      </c>
      <c r="E326" s="32">
        <v>0</v>
      </c>
      <c r="F326" s="32">
        <v>0</v>
      </c>
      <c r="G326" s="32">
        <v>45621.67</v>
      </c>
      <c r="H326" s="32">
        <v>3</v>
      </c>
      <c r="I326" s="32">
        <v>13.275</v>
      </c>
      <c r="J326" s="32">
        <v>4174.34</v>
      </c>
      <c r="K326" s="32"/>
      <c r="L326" s="32"/>
      <c r="M326" s="32"/>
      <c r="N326" s="32">
        <v>36</v>
      </c>
      <c r="O326" s="32">
        <v>438.166</v>
      </c>
      <c r="P326" s="32">
        <v>124056.67</v>
      </c>
      <c r="Q326" s="32">
        <v>39</v>
      </c>
      <c r="R326" s="32">
        <v>451.441</v>
      </c>
      <c r="S326" s="32">
        <v>173852.68</v>
      </c>
    </row>
    <row r="327" spans="4:19" ht="12.75">
      <c r="D327" s="20" t="s">
        <v>641</v>
      </c>
      <c r="E327" s="32">
        <v>1</v>
      </c>
      <c r="F327" s="32">
        <v>21</v>
      </c>
      <c r="G327" s="32">
        <v>364.23</v>
      </c>
      <c r="H327" s="32">
        <v>150</v>
      </c>
      <c r="I327" s="32">
        <v>4632.281</v>
      </c>
      <c r="J327" s="32">
        <v>228522.84</v>
      </c>
      <c r="K327" s="32">
        <v>292</v>
      </c>
      <c r="L327" s="32">
        <v>5441.362</v>
      </c>
      <c r="M327" s="32">
        <v>106000.44</v>
      </c>
      <c r="N327" s="32">
        <v>49</v>
      </c>
      <c r="O327" s="32">
        <v>2893.938</v>
      </c>
      <c r="P327" s="32">
        <v>202954.09</v>
      </c>
      <c r="Q327" s="32">
        <v>492</v>
      </c>
      <c r="R327" s="32">
        <v>12988.581</v>
      </c>
      <c r="S327" s="32">
        <v>537841.6</v>
      </c>
    </row>
    <row r="328" spans="4:19" ht="12.75">
      <c r="D328" s="20" t="s">
        <v>642</v>
      </c>
      <c r="E328" s="32"/>
      <c r="F328" s="32"/>
      <c r="G328" s="32"/>
      <c r="H328" s="32">
        <v>50</v>
      </c>
      <c r="I328" s="32">
        <v>420.345</v>
      </c>
      <c r="J328" s="32">
        <v>54596.87</v>
      </c>
      <c r="K328" s="32"/>
      <c r="L328" s="32"/>
      <c r="M328" s="32"/>
      <c r="N328" s="32">
        <v>6</v>
      </c>
      <c r="O328" s="32">
        <v>65.667</v>
      </c>
      <c r="P328" s="32">
        <v>6232.01</v>
      </c>
      <c r="Q328" s="32">
        <v>56</v>
      </c>
      <c r="R328" s="32">
        <v>486.012</v>
      </c>
      <c r="S328" s="32">
        <v>60828.88</v>
      </c>
    </row>
    <row r="329" spans="4:19" ht="12.75">
      <c r="D329" s="20" t="s">
        <v>643</v>
      </c>
      <c r="E329" s="32">
        <v>1</v>
      </c>
      <c r="F329" s="32">
        <v>10</v>
      </c>
      <c r="G329" s="32">
        <v>2830.18</v>
      </c>
      <c r="H329" s="32">
        <v>204</v>
      </c>
      <c r="I329" s="32">
        <v>5071.708</v>
      </c>
      <c r="J329" s="32">
        <v>252043.67</v>
      </c>
      <c r="K329" s="32">
        <v>6</v>
      </c>
      <c r="L329" s="32">
        <v>132.776</v>
      </c>
      <c r="M329" s="32">
        <v>3634.37</v>
      </c>
      <c r="N329" s="32">
        <v>135</v>
      </c>
      <c r="O329" s="32">
        <v>2618.153</v>
      </c>
      <c r="P329" s="32">
        <v>169579.37</v>
      </c>
      <c r="Q329" s="32">
        <v>346</v>
      </c>
      <c r="R329" s="32">
        <v>7832.637</v>
      </c>
      <c r="S329" s="32">
        <v>428087.59</v>
      </c>
    </row>
    <row r="330" spans="4:19" ht="12.75">
      <c r="D330" s="20" t="s">
        <v>644</v>
      </c>
      <c r="E330" s="32">
        <v>1</v>
      </c>
      <c r="F330" s="32">
        <v>10</v>
      </c>
      <c r="G330" s="32">
        <v>2830.18</v>
      </c>
      <c r="H330" s="32">
        <v>25</v>
      </c>
      <c r="I330" s="32">
        <v>1957.602</v>
      </c>
      <c r="J330" s="32">
        <v>144865.13</v>
      </c>
      <c r="K330" s="32">
        <v>1</v>
      </c>
      <c r="L330" s="32">
        <v>57.679</v>
      </c>
      <c r="M330" s="32">
        <v>1155</v>
      </c>
      <c r="N330" s="32">
        <v>30</v>
      </c>
      <c r="O330" s="32">
        <v>1025.553</v>
      </c>
      <c r="P330" s="32">
        <v>94275.03</v>
      </c>
      <c r="Q330" s="32">
        <v>57</v>
      </c>
      <c r="R330" s="32">
        <v>3050.834</v>
      </c>
      <c r="S330" s="32">
        <v>243125.34</v>
      </c>
    </row>
    <row r="331" spans="4:19" ht="12.75">
      <c r="D331" s="20" t="s">
        <v>645</v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>
        <v>8</v>
      </c>
      <c r="O331" s="32">
        <v>158.047</v>
      </c>
      <c r="P331" s="32">
        <v>2454.07</v>
      </c>
      <c r="Q331" s="32">
        <v>8</v>
      </c>
      <c r="R331" s="32">
        <v>158.047</v>
      </c>
      <c r="S331" s="32">
        <v>2454.07</v>
      </c>
    </row>
    <row r="332" spans="4:19" ht="12.75">
      <c r="D332" s="20" t="s">
        <v>786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</row>
    <row r="333" spans="4:19" ht="12.75">
      <c r="D333" s="20" t="s">
        <v>646</v>
      </c>
      <c r="E333" s="32"/>
      <c r="F333" s="32"/>
      <c r="G333" s="32"/>
      <c r="H333" s="32">
        <v>144</v>
      </c>
      <c r="I333" s="32">
        <v>2765.884</v>
      </c>
      <c r="J333" s="32">
        <v>74782.96</v>
      </c>
      <c r="K333" s="32">
        <v>5</v>
      </c>
      <c r="L333" s="32">
        <v>75.097</v>
      </c>
      <c r="M333" s="32">
        <v>2479.37</v>
      </c>
      <c r="N333" s="32">
        <v>70</v>
      </c>
      <c r="O333" s="32">
        <v>1164.96</v>
      </c>
      <c r="P333" s="32">
        <v>42964.76</v>
      </c>
      <c r="Q333" s="32">
        <v>219</v>
      </c>
      <c r="R333" s="32">
        <v>4005.941</v>
      </c>
      <c r="S333" s="32">
        <v>120227.09</v>
      </c>
    </row>
    <row r="334" spans="4:19" ht="12.75">
      <c r="D334" s="20" t="s">
        <v>647</v>
      </c>
      <c r="E334" s="32">
        <v>0</v>
      </c>
      <c r="F334" s="32">
        <v>0</v>
      </c>
      <c r="G334" s="32">
        <v>2098.47</v>
      </c>
      <c r="H334" s="32">
        <v>9</v>
      </c>
      <c r="I334" s="32">
        <v>180.114</v>
      </c>
      <c r="J334" s="32">
        <v>6849.53</v>
      </c>
      <c r="K334" s="32"/>
      <c r="L334" s="32"/>
      <c r="M334" s="32"/>
      <c r="N334" s="32">
        <v>2</v>
      </c>
      <c r="O334" s="32">
        <v>39.437</v>
      </c>
      <c r="P334" s="32">
        <v>1896.04</v>
      </c>
      <c r="Q334" s="32">
        <v>11</v>
      </c>
      <c r="R334" s="32">
        <v>219.551</v>
      </c>
      <c r="S334" s="32">
        <v>10844.04</v>
      </c>
    </row>
    <row r="335" spans="4:19" ht="12.75">
      <c r="D335" s="20" t="s">
        <v>648</v>
      </c>
      <c r="E335" s="32"/>
      <c r="F335" s="32"/>
      <c r="G335" s="32"/>
      <c r="H335" s="32">
        <v>14</v>
      </c>
      <c r="I335" s="32">
        <v>75.409</v>
      </c>
      <c r="J335" s="32">
        <v>15995.6</v>
      </c>
      <c r="K335" s="32">
        <v>1</v>
      </c>
      <c r="L335" s="32">
        <v>19.55</v>
      </c>
      <c r="M335" s="32">
        <v>236.43</v>
      </c>
      <c r="N335" s="32">
        <v>6</v>
      </c>
      <c r="O335" s="32">
        <v>106.764</v>
      </c>
      <c r="P335" s="32">
        <v>4095.22</v>
      </c>
      <c r="Q335" s="32">
        <v>21</v>
      </c>
      <c r="R335" s="32">
        <v>201.723</v>
      </c>
      <c r="S335" s="32">
        <v>20327.25</v>
      </c>
    </row>
    <row r="336" spans="4:19" ht="12.75">
      <c r="D336" s="20" t="s">
        <v>649</v>
      </c>
      <c r="E336" s="32"/>
      <c r="F336" s="32"/>
      <c r="G336" s="32"/>
      <c r="H336" s="32">
        <v>60</v>
      </c>
      <c r="I336" s="32">
        <v>494.644</v>
      </c>
      <c r="J336" s="32">
        <v>34447.36</v>
      </c>
      <c r="K336" s="32"/>
      <c r="L336" s="32"/>
      <c r="M336" s="32"/>
      <c r="N336" s="32">
        <v>23</v>
      </c>
      <c r="O336" s="32">
        <v>153.884</v>
      </c>
      <c r="P336" s="32">
        <v>13509.4</v>
      </c>
      <c r="Q336" s="32">
        <v>83</v>
      </c>
      <c r="R336" s="32">
        <v>648.528</v>
      </c>
      <c r="S336" s="32">
        <v>47956.76</v>
      </c>
    </row>
    <row r="337" spans="4:19" ht="12.75">
      <c r="D337" s="20" t="s">
        <v>650</v>
      </c>
      <c r="E337" s="32"/>
      <c r="F337" s="32"/>
      <c r="G337" s="32"/>
      <c r="H337" s="32">
        <v>18</v>
      </c>
      <c r="I337" s="32">
        <v>131.7</v>
      </c>
      <c r="J337" s="32">
        <v>20527.44</v>
      </c>
      <c r="K337" s="32">
        <v>1</v>
      </c>
      <c r="L337" s="32">
        <v>10.224</v>
      </c>
      <c r="M337" s="32">
        <v>614.68</v>
      </c>
      <c r="N337" s="32">
        <v>9</v>
      </c>
      <c r="O337" s="32">
        <v>54.638</v>
      </c>
      <c r="P337" s="32">
        <v>3937.55</v>
      </c>
      <c r="Q337" s="32">
        <v>28</v>
      </c>
      <c r="R337" s="32">
        <v>196.562</v>
      </c>
      <c r="S337" s="32">
        <v>25079.67</v>
      </c>
    </row>
    <row r="338" spans="4:19" ht="12.75">
      <c r="D338" s="20" t="s">
        <v>651</v>
      </c>
      <c r="E338" s="32">
        <v>2</v>
      </c>
      <c r="F338" s="32">
        <v>30</v>
      </c>
      <c r="G338" s="32">
        <v>1038.45</v>
      </c>
      <c r="H338" s="32">
        <v>197</v>
      </c>
      <c r="I338" s="32">
        <v>1805.092</v>
      </c>
      <c r="J338" s="32">
        <v>208949.08</v>
      </c>
      <c r="K338" s="32">
        <v>24</v>
      </c>
      <c r="L338" s="32">
        <v>424.5</v>
      </c>
      <c r="M338" s="32">
        <v>13509.9</v>
      </c>
      <c r="N338" s="32">
        <v>313</v>
      </c>
      <c r="O338" s="32">
        <v>2617.706</v>
      </c>
      <c r="P338" s="32">
        <v>331978.15</v>
      </c>
      <c r="Q338" s="32">
        <v>536</v>
      </c>
      <c r="R338" s="32">
        <v>4877.298</v>
      </c>
      <c r="S338" s="32">
        <v>555475.58</v>
      </c>
    </row>
    <row r="339" spans="4:19" ht="12.75">
      <c r="D339" s="20" t="s">
        <v>652</v>
      </c>
      <c r="E339" s="32">
        <v>2</v>
      </c>
      <c r="F339" s="32">
        <v>109.294</v>
      </c>
      <c r="G339" s="32">
        <v>10941.54</v>
      </c>
      <c r="H339" s="32">
        <v>17</v>
      </c>
      <c r="I339" s="32">
        <v>217.157</v>
      </c>
      <c r="J339" s="32">
        <v>10074.14</v>
      </c>
      <c r="K339" s="32">
        <v>5</v>
      </c>
      <c r="L339" s="32">
        <v>164.26</v>
      </c>
      <c r="M339" s="32">
        <v>14807.47</v>
      </c>
      <c r="N339" s="32">
        <v>13</v>
      </c>
      <c r="O339" s="32">
        <v>636.903</v>
      </c>
      <c r="P339" s="32">
        <v>27884.52</v>
      </c>
      <c r="Q339" s="32">
        <v>37</v>
      </c>
      <c r="R339" s="32">
        <v>1127.614</v>
      </c>
      <c r="S339" s="32">
        <v>63707.67</v>
      </c>
    </row>
    <row r="340" spans="4:19" ht="12.75">
      <c r="D340" s="20" t="s">
        <v>336</v>
      </c>
      <c r="E340" s="32">
        <v>21</v>
      </c>
      <c r="F340" s="32">
        <v>2509.464</v>
      </c>
      <c r="G340" s="32">
        <v>261399.59</v>
      </c>
      <c r="H340" s="32">
        <v>224</v>
      </c>
      <c r="I340" s="32">
        <v>5964.218</v>
      </c>
      <c r="J340" s="32">
        <v>2810858.42</v>
      </c>
      <c r="K340" s="32">
        <v>67</v>
      </c>
      <c r="L340" s="32">
        <v>2094.335</v>
      </c>
      <c r="M340" s="32">
        <v>302769.45</v>
      </c>
      <c r="N340" s="32">
        <v>504</v>
      </c>
      <c r="O340" s="32">
        <v>5085.409</v>
      </c>
      <c r="P340" s="32">
        <v>465132.61</v>
      </c>
      <c r="Q340" s="32">
        <v>816</v>
      </c>
      <c r="R340" s="32">
        <v>15653.426</v>
      </c>
      <c r="S340" s="32">
        <v>3840160.07</v>
      </c>
    </row>
    <row r="341" spans="4:19" ht="12.75">
      <c r="D341" s="20" t="s">
        <v>653</v>
      </c>
      <c r="E341" s="32"/>
      <c r="F341" s="32"/>
      <c r="G341" s="32"/>
      <c r="H341" s="32">
        <v>13</v>
      </c>
      <c r="I341" s="32">
        <v>2916.824</v>
      </c>
      <c r="J341" s="32">
        <v>2605305.24</v>
      </c>
      <c r="K341" s="32">
        <v>5</v>
      </c>
      <c r="L341" s="32">
        <v>825.209</v>
      </c>
      <c r="M341" s="32">
        <v>234507.34</v>
      </c>
      <c r="N341" s="32">
        <v>1</v>
      </c>
      <c r="O341" s="32">
        <v>172.98</v>
      </c>
      <c r="P341" s="32">
        <v>42918.45</v>
      </c>
      <c r="Q341" s="32">
        <v>19</v>
      </c>
      <c r="R341" s="32">
        <v>3915.013</v>
      </c>
      <c r="S341" s="32">
        <v>2882731.03</v>
      </c>
    </row>
    <row r="342" spans="4:19" ht="12.75">
      <c r="D342" s="20" t="s">
        <v>654</v>
      </c>
      <c r="E342" s="32">
        <v>17</v>
      </c>
      <c r="F342" s="32">
        <v>2467.91</v>
      </c>
      <c r="G342" s="32">
        <v>259285.69</v>
      </c>
      <c r="H342" s="32">
        <v>106</v>
      </c>
      <c r="I342" s="32">
        <v>1859.308</v>
      </c>
      <c r="J342" s="32">
        <v>102681.33</v>
      </c>
      <c r="K342" s="32">
        <v>1</v>
      </c>
      <c r="L342" s="32">
        <v>203.55</v>
      </c>
      <c r="M342" s="32">
        <v>43955.97</v>
      </c>
      <c r="N342" s="32">
        <v>22</v>
      </c>
      <c r="O342" s="32">
        <v>429.765</v>
      </c>
      <c r="P342" s="32">
        <v>25709.63</v>
      </c>
      <c r="Q342" s="32">
        <v>146</v>
      </c>
      <c r="R342" s="32">
        <v>4960.533</v>
      </c>
      <c r="S342" s="32">
        <v>431632.62</v>
      </c>
    </row>
    <row r="343" spans="4:19" ht="12.75">
      <c r="D343" s="20" t="s">
        <v>655</v>
      </c>
      <c r="E343" s="32"/>
      <c r="F343" s="32"/>
      <c r="G343" s="32"/>
      <c r="H343" s="32">
        <v>77</v>
      </c>
      <c r="I343" s="32">
        <v>764.799</v>
      </c>
      <c r="J343" s="32">
        <v>85079.97</v>
      </c>
      <c r="K343" s="32">
        <v>1</v>
      </c>
      <c r="L343" s="32">
        <v>6.428</v>
      </c>
      <c r="M343" s="32">
        <v>505.07</v>
      </c>
      <c r="N343" s="32">
        <v>423</v>
      </c>
      <c r="O343" s="32">
        <v>3908.46</v>
      </c>
      <c r="P343" s="32">
        <v>360894.22</v>
      </c>
      <c r="Q343" s="32">
        <v>501</v>
      </c>
      <c r="R343" s="32">
        <v>4679.687</v>
      </c>
      <c r="S343" s="32">
        <v>446479.26</v>
      </c>
    </row>
    <row r="344" spans="4:19" ht="12.75">
      <c r="D344" s="20" t="s">
        <v>656</v>
      </c>
      <c r="E344" s="32"/>
      <c r="F344" s="32"/>
      <c r="G344" s="32"/>
      <c r="H344" s="32">
        <v>17</v>
      </c>
      <c r="I344" s="32">
        <v>179.792</v>
      </c>
      <c r="J344" s="32">
        <v>21305.18</v>
      </c>
      <c r="K344" s="32"/>
      <c r="L344" s="32"/>
      <c r="M344" s="32"/>
      <c r="N344" s="32">
        <v>268</v>
      </c>
      <c r="O344" s="32">
        <v>3034.304</v>
      </c>
      <c r="P344" s="32">
        <v>260200.27</v>
      </c>
      <c r="Q344" s="32">
        <v>285</v>
      </c>
      <c r="R344" s="32">
        <v>3214.096</v>
      </c>
      <c r="S344" s="32">
        <v>281505.45</v>
      </c>
    </row>
    <row r="345" spans="4:19" ht="12.75">
      <c r="D345" s="20" t="s">
        <v>657</v>
      </c>
      <c r="E345" s="32"/>
      <c r="F345" s="32"/>
      <c r="G345" s="32"/>
      <c r="H345" s="32">
        <v>21</v>
      </c>
      <c r="I345" s="32">
        <v>182.687</v>
      </c>
      <c r="J345" s="32">
        <v>22169.8</v>
      </c>
      <c r="K345" s="32">
        <v>1</v>
      </c>
      <c r="L345" s="32">
        <v>6.428</v>
      </c>
      <c r="M345" s="32">
        <v>505.07</v>
      </c>
      <c r="N345" s="32">
        <v>88</v>
      </c>
      <c r="O345" s="32">
        <v>342.441</v>
      </c>
      <c r="P345" s="32">
        <v>56244.27</v>
      </c>
      <c r="Q345" s="32">
        <v>110</v>
      </c>
      <c r="R345" s="32">
        <v>531.556</v>
      </c>
      <c r="S345" s="32">
        <v>78919.14</v>
      </c>
    </row>
    <row r="346" spans="4:19" ht="12.75">
      <c r="D346" s="20" t="s">
        <v>658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>
        <v>21</v>
      </c>
      <c r="O346" s="32">
        <v>160.882</v>
      </c>
      <c r="P346" s="32">
        <v>14864.37</v>
      </c>
      <c r="Q346" s="32">
        <v>21</v>
      </c>
      <c r="R346" s="32">
        <v>160.882</v>
      </c>
      <c r="S346" s="32">
        <v>14864.37</v>
      </c>
    </row>
    <row r="347" spans="4:19" ht="12.75">
      <c r="D347" s="20" t="s">
        <v>659</v>
      </c>
      <c r="E347" s="32"/>
      <c r="F347" s="32"/>
      <c r="G347" s="32"/>
      <c r="H347" s="32">
        <v>1</v>
      </c>
      <c r="I347" s="32">
        <v>2.53</v>
      </c>
      <c r="J347" s="32">
        <v>584.1</v>
      </c>
      <c r="K347" s="32">
        <v>2</v>
      </c>
      <c r="L347" s="32">
        <v>18.025</v>
      </c>
      <c r="M347" s="32">
        <v>1303.46</v>
      </c>
      <c r="N347" s="32">
        <v>20</v>
      </c>
      <c r="O347" s="32">
        <v>130.702</v>
      </c>
      <c r="P347" s="32">
        <v>7162.57</v>
      </c>
      <c r="Q347" s="32">
        <v>23</v>
      </c>
      <c r="R347" s="32">
        <v>151.257</v>
      </c>
      <c r="S347" s="32">
        <v>9050.13</v>
      </c>
    </row>
    <row r="348" spans="4:19" ht="12.75">
      <c r="D348" s="20" t="s">
        <v>660</v>
      </c>
      <c r="E348" s="32"/>
      <c r="F348" s="32"/>
      <c r="G348" s="32"/>
      <c r="H348" s="32"/>
      <c r="I348" s="32"/>
      <c r="J348" s="32"/>
      <c r="K348" s="32">
        <v>2</v>
      </c>
      <c r="L348" s="32">
        <v>10.677</v>
      </c>
      <c r="M348" s="32">
        <v>1311.56</v>
      </c>
      <c r="N348" s="32">
        <v>20</v>
      </c>
      <c r="O348" s="32">
        <v>170.228</v>
      </c>
      <c r="P348" s="32">
        <v>18063.86</v>
      </c>
      <c r="Q348" s="32">
        <v>22</v>
      </c>
      <c r="R348" s="32">
        <v>180.905</v>
      </c>
      <c r="S348" s="32">
        <v>19375.42</v>
      </c>
    </row>
    <row r="349" spans="4:19" ht="12.75">
      <c r="D349" s="20" t="s">
        <v>661</v>
      </c>
      <c r="E349" s="32">
        <v>3</v>
      </c>
      <c r="F349" s="32">
        <v>39.777</v>
      </c>
      <c r="G349" s="32">
        <v>1578.88</v>
      </c>
      <c r="H349" s="32"/>
      <c r="I349" s="32"/>
      <c r="J349" s="32"/>
      <c r="K349" s="32"/>
      <c r="L349" s="32"/>
      <c r="M349" s="32"/>
      <c r="N349" s="32">
        <v>3</v>
      </c>
      <c r="O349" s="32">
        <v>34.5</v>
      </c>
      <c r="P349" s="32">
        <v>1411.72</v>
      </c>
      <c r="Q349" s="32">
        <v>6</v>
      </c>
      <c r="R349" s="32">
        <v>74.277</v>
      </c>
      <c r="S349" s="32">
        <v>2990.6</v>
      </c>
    </row>
    <row r="350" spans="4:19" ht="12.75">
      <c r="D350" s="20" t="s">
        <v>787</v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>
        <v>1</v>
      </c>
      <c r="O350" s="32">
        <v>6.224</v>
      </c>
      <c r="P350" s="32">
        <v>599.11</v>
      </c>
      <c r="Q350" s="32">
        <v>1</v>
      </c>
      <c r="R350" s="32">
        <v>6.224</v>
      </c>
      <c r="S350" s="32">
        <v>599.11</v>
      </c>
    </row>
    <row r="351" spans="4:19" ht="12.75">
      <c r="D351" s="20" t="s">
        <v>662</v>
      </c>
      <c r="E351" s="32">
        <v>1</v>
      </c>
      <c r="F351" s="32">
        <v>1.777</v>
      </c>
      <c r="G351" s="32">
        <v>535.02</v>
      </c>
      <c r="H351" s="32">
        <v>27</v>
      </c>
      <c r="I351" s="32">
        <v>420.757</v>
      </c>
      <c r="J351" s="32">
        <v>17207.78</v>
      </c>
      <c r="K351" s="32">
        <v>56</v>
      </c>
      <c r="L351" s="32">
        <v>1030.446</v>
      </c>
      <c r="M351" s="32">
        <v>21186.05</v>
      </c>
      <c r="N351" s="32">
        <v>14</v>
      </c>
      <c r="O351" s="32">
        <v>232.55</v>
      </c>
      <c r="P351" s="32">
        <v>8373.05</v>
      </c>
      <c r="Q351" s="32">
        <v>98</v>
      </c>
      <c r="R351" s="32">
        <v>1685.53</v>
      </c>
      <c r="S351" s="32">
        <v>47301.9</v>
      </c>
    </row>
    <row r="352" spans="4:19" ht="12.75">
      <c r="D352" s="20" t="s">
        <v>337</v>
      </c>
      <c r="E352" s="32">
        <v>350</v>
      </c>
      <c r="F352" s="32">
        <v>6732.19</v>
      </c>
      <c r="G352" s="32">
        <v>281408.6</v>
      </c>
      <c r="H352" s="32">
        <v>1210</v>
      </c>
      <c r="I352" s="32">
        <v>16727.574</v>
      </c>
      <c r="J352" s="32">
        <v>982417.53</v>
      </c>
      <c r="K352" s="32">
        <v>4914</v>
      </c>
      <c r="L352" s="32">
        <v>92558.338</v>
      </c>
      <c r="M352" s="32">
        <v>7846239.73</v>
      </c>
      <c r="N352" s="32">
        <v>14274</v>
      </c>
      <c r="O352" s="32">
        <v>299517.192</v>
      </c>
      <c r="P352" s="32">
        <v>20546018.98</v>
      </c>
      <c r="Q352" s="32">
        <v>20748</v>
      </c>
      <c r="R352" s="32">
        <v>415535.294</v>
      </c>
      <c r="S352" s="32">
        <v>29656084.84</v>
      </c>
    </row>
    <row r="353" spans="4:19" ht="12.75">
      <c r="D353" s="20" t="s">
        <v>663</v>
      </c>
      <c r="E353" s="32">
        <v>163</v>
      </c>
      <c r="F353" s="32">
        <v>998.679</v>
      </c>
      <c r="G353" s="32">
        <v>86702.22</v>
      </c>
      <c r="H353" s="32">
        <v>946</v>
      </c>
      <c r="I353" s="32">
        <v>9311.773</v>
      </c>
      <c r="J353" s="32">
        <v>612378.29</v>
      </c>
      <c r="K353" s="32">
        <v>3420</v>
      </c>
      <c r="L353" s="32">
        <v>71957.912</v>
      </c>
      <c r="M353" s="32">
        <v>6054576.37</v>
      </c>
      <c r="N353" s="32">
        <v>13967</v>
      </c>
      <c r="O353" s="32">
        <v>290436.975</v>
      </c>
      <c r="P353" s="32">
        <v>19960146.78</v>
      </c>
      <c r="Q353" s="32">
        <v>18496</v>
      </c>
      <c r="R353" s="32">
        <v>372705.339</v>
      </c>
      <c r="S353" s="32">
        <v>26713803.66</v>
      </c>
    </row>
    <row r="354" spans="4:19" ht="12.75">
      <c r="D354" s="20" t="s">
        <v>664</v>
      </c>
      <c r="E354" s="32">
        <v>54</v>
      </c>
      <c r="F354" s="32">
        <v>309.385</v>
      </c>
      <c r="G354" s="32">
        <v>28310.2</v>
      </c>
      <c r="H354" s="32">
        <v>80</v>
      </c>
      <c r="I354" s="32">
        <v>642.862</v>
      </c>
      <c r="J354" s="32">
        <v>27196.43</v>
      </c>
      <c r="K354" s="32">
        <v>3410</v>
      </c>
      <c r="L354" s="32">
        <v>71791.838</v>
      </c>
      <c r="M354" s="32">
        <v>6049448.87</v>
      </c>
      <c r="N354" s="32">
        <v>13655</v>
      </c>
      <c r="O354" s="32">
        <v>285456.598</v>
      </c>
      <c r="P354" s="32">
        <v>19643781.38</v>
      </c>
      <c r="Q354" s="32">
        <v>17199</v>
      </c>
      <c r="R354" s="32">
        <v>358200.683</v>
      </c>
      <c r="S354" s="32">
        <v>25748736.88</v>
      </c>
    </row>
    <row r="355" spans="4:19" ht="12.75">
      <c r="D355" s="20" t="s">
        <v>665</v>
      </c>
      <c r="E355" s="32"/>
      <c r="F355" s="32"/>
      <c r="G355" s="32"/>
      <c r="H355" s="32"/>
      <c r="I355" s="32"/>
      <c r="J355" s="32"/>
      <c r="K355" s="32">
        <v>2447</v>
      </c>
      <c r="L355" s="32">
        <v>51190.838</v>
      </c>
      <c r="M355" s="32">
        <v>4298176</v>
      </c>
      <c r="N355" s="32">
        <v>11628</v>
      </c>
      <c r="O355" s="32">
        <v>245860.383</v>
      </c>
      <c r="P355" s="32">
        <v>16369229.72</v>
      </c>
      <c r="Q355" s="32">
        <v>14075</v>
      </c>
      <c r="R355" s="32">
        <v>297051.221</v>
      </c>
      <c r="S355" s="32">
        <v>20667405.72</v>
      </c>
    </row>
    <row r="356" spans="4:19" ht="12.75">
      <c r="D356" s="20" t="s">
        <v>666</v>
      </c>
      <c r="E356" s="32">
        <v>0</v>
      </c>
      <c r="F356" s="32">
        <v>0</v>
      </c>
      <c r="G356" s="32">
        <v>0</v>
      </c>
      <c r="H356" s="32">
        <v>1</v>
      </c>
      <c r="I356" s="32">
        <v>22.5</v>
      </c>
      <c r="J356" s="32">
        <v>880</v>
      </c>
      <c r="K356" s="32">
        <v>963</v>
      </c>
      <c r="L356" s="32">
        <v>20601</v>
      </c>
      <c r="M356" s="32">
        <v>1751272.87</v>
      </c>
      <c r="N356" s="32">
        <v>1963</v>
      </c>
      <c r="O356" s="32">
        <v>39024.114</v>
      </c>
      <c r="P356" s="32">
        <v>3220159.16</v>
      </c>
      <c r="Q356" s="32">
        <v>2927</v>
      </c>
      <c r="R356" s="32">
        <v>59647.614</v>
      </c>
      <c r="S356" s="32">
        <v>4972312.03</v>
      </c>
    </row>
    <row r="357" spans="4:19" ht="12.75">
      <c r="D357" s="20" t="s">
        <v>788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</row>
    <row r="358" spans="4:19" ht="12.75">
      <c r="D358" s="20" t="s">
        <v>667</v>
      </c>
      <c r="E358" s="32">
        <v>108</v>
      </c>
      <c r="F358" s="32">
        <v>689.293</v>
      </c>
      <c r="G358" s="32">
        <v>57855.89</v>
      </c>
      <c r="H358" s="32">
        <v>866</v>
      </c>
      <c r="I358" s="32">
        <v>8668.911</v>
      </c>
      <c r="J358" s="32">
        <v>585181.86</v>
      </c>
      <c r="K358" s="32">
        <v>10</v>
      </c>
      <c r="L358" s="32">
        <v>166.074</v>
      </c>
      <c r="M358" s="32">
        <v>5127.5</v>
      </c>
      <c r="N358" s="32">
        <v>312</v>
      </c>
      <c r="O358" s="32">
        <v>4980.377</v>
      </c>
      <c r="P358" s="32">
        <v>316365.4</v>
      </c>
      <c r="Q358" s="32">
        <v>1296</v>
      </c>
      <c r="R358" s="32">
        <v>14504.655</v>
      </c>
      <c r="S358" s="32">
        <v>964530.65</v>
      </c>
    </row>
    <row r="359" spans="4:19" ht="12.75">
      <c r="D359" s="20" t="s">
        <v>668</v>
      </c>
      <c r="E359" s="32"/>
      <c r="F359" s="32"/>
      <c r="G359" s="32"/>
      <c r="H359" s="32">
        <v>3</v>
      </c>
      <c r="I359" s="32">
        <v>23.498</v>
      </c>
      <c r="J359" s="32">
        <v>1843.22</v>
      </c>
      <c r="K359" s="32"/>
      <c r="L359" s="32"/>
      <c r="M359" s="32"/>
      <c r="N359" s="32">
        <v>108</v>
      </c>
      <c r="O359" s="32">
        <v>922.279</v>
      </c>
      <c r="P359" s="32">
        <v>56949.02</v>
      </c>
      <c r="Q359" s="32">
        <v>111</v>
      </c>
      <c r="R359" s="32">
        <v>945.777</v>
      </c>
      <c r="S359" s="32">
        <v>58792.24</v>
      </c>
    </row>
    <row r="360" spans="4:19" ht="12.75">
      <c r="D360" s="20" t="s">
        <v>789</v>
      </c>
      <c r="E360" s="32">
        <v>1</v>
      </c>
      <c r="F360" s="32">
        <v>0.001</v>
      </c>
      <c r="G360" s="32">
        <v>536.13</v>
      </c>
      <c r="H360" s="32"/>
      <c r="I360" s="32"/>
      <c r="J360" s="32"/>
      <c r="K360" s="32"/>
      <c r="L360" s="32"/>
      <c r="M360" s="32"/>
      <c r="N360" s="32">
        <v>0</v>
      </c>
      <c r="O360" s="32">
        <v>0</v>
      </c>
      <c r="P360" s="32">
        <v>0</v>
      </c>
      <c r="Q360" s="32">
        <v>1</v>
      </c>
      <c r="R360" s="32">
        <v>0.001</v>
      </c>
      <c r="S360" s="32">
        <v>536.13</v>
      </c>
    </row>
    <row r="361" spans="4:19" ht="12.75">
      <c r="D361" s="20" t="s">
        <v>790</v>
      </c>
      <c r="E361" s="32"/>
      <c r="F361" s="32"/>
      <c r="G361" s="32"/>
      <c r="H361" s="32">
        <v>1</v>
      </c>
      <c r="I361" s="32">
        <v>16.71</v>
      </c>
      <c r="J361" s="32">
        <v>613.56</v>
      </c>
      <c r="K361" s="32"/>
      <c r="L361" s="32"/>
      <c r="M361" s="32"/>
      <c r="N361" s="32">
        <v>0</v>
      </c>
      <c r="O361" s="32">
        <v>0</v>
      </c>
      <c r="P361" s="32">
        <v>0</v>
      </c>
      <c r="Q361" s="32">
        <v>1</v>
      </c>
      <c r="R361" s="32">
        <v>16.71</v>
      </c>
      <c r="S361" s="32">
        <v>613.56</v>
      </c>
    </row>
    <row r="362" spans="4:19" ht="12.75">
      <c r="D362" s="20" t="s">
        <v>669</v>
      </c>
      <c r="E362" s="32"/>
      <c r="F362" s="32"/>
      <c r="G362" s="32"/>
      <c r="H362" s="32"/>
      <c r="I362" s="32"/>
      <c r="J362" s="32"/>
      <c r="K362" s="32">
        <v>1</v>
      </c>
      <c r="L362" s="32">
        <v>19.25</v>
      </c>
      <c r="M362" s="32">
        <v>512.56</v>
      </c>
      <c r="N362" s="32">
        <v>3</v>
      </c>
      <c r="O362" s="32">
        <v>30.824</v>
      </c>
      <c r="P362" s="32">
        <v>2757.16</v>
      </c>
      <c r="Q362" s="32">
        <v>4</v>
      </c>
      <c r="R362" s="32">
        <v>50.074</v>
      </c>
      <c r="S362" s="32">
        <v>3269.72</v>
      </c>
    </row>
    <row r="363" spans="4:19" ht="12.75">
      <c r="D363" s="20" t="s">
        <v>670</v>
      </c>
      <c r="E363" s="32">
        <v>187</v>
      </c>
      <c r="F363" s="32">
        <v>5733.511</v>
      </c>
      <c r="G363" s="32">
        <v>194706.38</v>
      </c>
      <c r="H363" s="32">
        <v>263</v>
      </c>
      <c r="I363" s="32">
        <v>7399.091</v>
      </c>
      <c r="J363" s="32">
        <v>369425.68</v>
      </c>
      <c r="K363" s="32">
        <v>1477</v>
      </c>
      <c r="L363" s="32">
        <v>20402.118</v>
      </c>
      <c r="M363" s="32">
        <v>1782777.06</v>
      </c>
      <c r="N363" s="32">
        <v>296</v>
      </c>
      <c r="O363" s="32">
        <v>9009.203</v>
      </c>
      <c r="P363" s="32">
        <v>577332.06</v>
      </c>
      <c r="Q363" s="32">
        <v>2223</v>
      </c>
      <c r="R363" s="32">
        <v>42543.923</v>
      </c>
      <c r="S363" s="32">
        <v>2924241.18</v>
      </c>
    </row>
    <row r="364" spans="4:19" ht="12.75">
      <c r="D364" s="20" t="s">
        <v>671</v>
      </c>
      <c r="E364" s="32">
        <v>187</v>
      </c>
      <c r="F364" s="32">
        <v>5616.511</v>
      </c>
      <c r="G364" s="32">
        <v>191775.04</v>
      </c>
      <c r="H364" s="32">
        <v>226</v>
      </c>
      <c r="I364" s="32">
        <v>5115.938</v>
      </c>
      <c r="J364" s="32">
        <v>231717.14</v>
      </c>
      <c r="K364" s="32">
        <v>1448</v>
      </c>
      <c r="L364" s="32">
        <v>17580.369</v>
      </c>
      <c r="M364" s="32">
        <v>1772150.18</v>
      </c>
      <c r="N364" s="32">
        <v>272</v>
      </c>
      <c r="O364" s="32">
        <v>7434.27</v>
      </c>
      <c r="P364" s="32">
        <v>522695.04</v>
      </c>
      <c r="Q364" s="32">
        <v>2133</v>
      </c>
      <c r="R364" s="32">
        <v>35747.088</v>
      </c>
      <c r="S364" s="32">
        <v>2718337.4</v>
      </c>
    </row>
    <row r="365" spans="4:19" ht="12.75">
      <c r="D365" s="20" t="s">
        <v>672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>
        <v>8</v>
      </c>
      <c r="O365" s="32">
        <v>40.19</v>
      </c>
      <c r="P365" s="32">
        <v>5782.98</v>
      </c>
      <c r="Q365" s="32">
        <v>8</v>
      </c>
      <c r="R365" s="32">
        <v>40.19</v>
      </c>
      <c r="S365" s="32">
        <v>5782.98</v>
      </c>
    </row>
    <row r="366" spans="4:19" ht="12.75">
      <c r="D366" s="20" t="s">
        <v>673</v>
      </c>
      <c r="E366" s="32"/>
      <c r="F366" s="32"/>
      <c r="G366" s="32"/>
      <c r="H366" s="32"/>
      <c r="I366" s="32"/>
      <c r="J366" s="32"/>
      <c r="K366" s="32">
        <v>16</v>
      </c>
      <c r="L366" s="32">
        <v>179.058</v>
      </c>
      <c r="M366" s="32">
        <v>8373.74</v>
      </c>
      <c r="N366" s="32">
        <v>0</v>
      </c>
      <c r="O366" s="32">
        <v>0</v>
      </c>
      <c r="P366" s="32">
        <v>0</v>
      </c>
      <c r="Q366" s="32">
        <v>16</v>
      </c>
      <c r="R366" s="32">
        <v>179.058</v>
      </c>
      <c r="S366" s="32">
        <v>8373.74</v>
      </c>
    </row>
    <row r="367" spans="4:19" ht="12.75">
      <c r="D367" s="20" t="s">
        <v>674</v>
      </c>
      <c r="E367" s="32"/>
      <c r="F367" s="32"/>
      <c r="G367" s="32"/>
      <c r="H367" s="32">
        <v>18</v>
      </c>
      <c r="I367" s="32">
        <v>146.481</v>
      </c>
      <c r="J367" s="32">
        <v>7722.51</v>
      </c>
      <c r="K367" s="32">
        <v>9</v>
      </c>
      <c r="L367" s="32">
        <v>50.099</v>
      </c>
      <c r="M367" s="32">
        <v>2622.86</v>
      </c>
      <c r="N367" s="32">
        <v>8</v>
      </c>
      <c r="O367" s="32">
        <v>55.375</v>
      </c>
      <c r="P367" s="32">
        <v>3552.3</v>
      </c>
      <c r="Q367" s="32">
        <v>35</v>
      </c>
      <c r="R367" s="32">
        <v>251.955</v>
      </c>
      <c r="S367" s="32">
        <v>13897.67</v>
      </c>
    </row>
    <row r="368" spans="4:19" ht="12.75">
      <c r="D368" s="20" t="s">
        <v>675</v>
      </c>
      <c r="E368" s="32"/>
      <c r="F368" s="32"/>
      <c r="G368" s="32"/>
      <c r="H368" s="32">
        <v>7</v>
      </c>
      <c r="I368" s="32">
        <v>50.488</v>
      </c>
      <c r="J368" s="32">
        <v>4249.48</v>
      </c>
      <c r="K368" s="32">
        <v>9</v>
      </c>
      <c r="L368" s="32">
        <v>50.099</v>
      </c>
      <c r="M368" s="32">
        <v>2622.86</v>
      </c>
      <c r="N368" s="32">
        <v>6</v>
      </c>
      <c r="O368" s="32">
        <v>36.655</v>
      </c>
      <c r="P368" s="32">
        <v>2964.82</v>
      </c>
      <c r="Q368" s="32">
        <v>22</v>
      </c>
      <c r="R368" s="32">
        <v>137.242</v>
      </c>
      <c r="S368" s="32">
        <v>9837.16</v>
      </c>
    </row>
    <row r="369" spans="4:19" ht="12.75">
      <c r="D369" s="20" t="s">
        <v>791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>
        <v>2</v>
      </c>
      <c r="O369" s="32">
        <v>18.72</v>
      </c>
      <c r="P369" s="32">
        <v>587.48</v>
      </c>
      <c r="Q369" s="32">
        <v>2</v>
      </c>
      <c r="R369" s="32">
        <v>18.72</v>
      </c>
      <c r="S369" s="32">
        <v>587.48</v>
      </c>
    </row>
    <row r="370" spans="4:19" ht="12.75">
      <c r="D370" s="20" t="s">
        <v>676</v>
      </c>
      <c r="E370" s="32"/>
      <c r="F370" s="32"/>
      <c r="G370" s="32"/>
      <c r="H370" s="32">
        <v>11</v>
      </c>
      <c r="I370" s="32">
        <v>95.993</v>
      </c>
      <c r="J370" s="32">
        <v>3473.03</v>
      </c>
      <c r="K370" s="32"/>
      <c r="L370" s="32"/>
      <c r="M370" s="32"/>
      <c r="N370" s="32">
        <v>0</v>
      </c>
      <c r="O370" s="32">
        <v>0</v>
      </c>
      <c r="P370" s="32">
        <v>0</v>
      </c>
      <c r="Q370" s="32">
        <v>11</v>
      </c>
      <c r="R370" s="32">
        <v>95.993</v>
      </c>
      <c r="S370" s="32">
        <v>3473.03</v>
      </c>
    </row>
    <row r="371" spans="4:19" ht="12.75">
      <c r="D371" s="20" t="s">
        <v>677</v>
      </c>
      <c r="E371" s="32"/>
      <c r="F371" s="32"/>
      <c r="G371" s="32"/>
      <c r="H371" s="32">
        <v>268</v>
      </c>
      <c r="I371" s="32">
        <v>3244.923</v>
      </c>
      <c r="J371" s="32">
        <v>252908.67</v>
      </c>
      <c r="K371" s="32">
        <v>37</v>
      </c>
      <c r="L371" s="32">
        <v>565.944</v>
      </c>
      <c r="M371" s="32">
        <v>10525.7</v>
      </c>
      <c r="N371" s="32">
        <v>115</v>
      </c>
      <c r="O371" s="32">
        <v>1000.481</v>
      </c>
      <c r="P371" s="32">
        <v>55342.18</v>
      </c>
      <c r="Q371" s="32">
        <v>420</v>
      </c>
      <c r="R371" s="32">
        <v>4811.348</v>
      </c>
      <c r="S371" s="32">
        <v>318776.55</v>
      </c>
    </row>
    <row r="372" spans="4:19" ht="12.75">
      <c r="D372" s="20" t="s">
        <v>792</v>
      </c>
      <c r="E372" s="32"/>
      <c r="F372" s="32"/>
      <c r="G372" s="32"/>
      <c r="H372" s="32">
        <v>1</v>
      </c>
      <c r="I372" s="32">
        <v>7.569</v>
      </c>
      <c r="J372" s="32">
        <v>921.28</v>
      </c>
      <c r="K372" s="32"/>
      <c r="L372" s="32"/>
      <c r="M372" s="32"/>
      <c r="N372" s="32"/>
      <c r="O372" s="32"/>
      <c r="P372" s="32"/>
      <c r="Q372" s="32">
        <v>1</v>
      </c>
      <c r="R372" s="32">
        <v>7.569</v>
      </c>
      <c r="S372" s="32">
        <v>921.28</v>
      </c>
    </row>
    <row r="373" spans="4:19" ht="12.75">
      <c r="D373" s="20" t="s">
        <v>678</v>
      </c>
      <c r="E373" s="32"/>
      <c r="F373" s="32"/>
      <c r="G373" s="32"/>
      <c r="H373" s="32">
        <v>80</v>
      </c>
      <c r="I373" s="32">
        <v>645.161</v>
      </c>
      <c r="J373" s="32">
        <v>50096.71</v>
      </c>
      <c r="K373" s="32">
        <v>19</v>
      </c>
      <c r="L373" s="32">
        <v>201.86</v>
      </c>
      <c r="M373" s="32">
        <v>5518.16</v>
      </c>
      <c r="N373" s="32">
        <v>80</v>
      </c>
      <c r="O373" s="32">
        <v>449.97</v>
      </c>
      <c r="P373" s="32">
        <v>32161.56</v>
      </c>
      <c r="Q373" s="32">
        <v>179</v>
      </c>
      <c r="R373" s="32">
        <v>1296.991</v>
      </c>
      <c r="S373" s="32">
        <v>87776.43</v>
      </c>
    </row>
    <row r="374" spans="4:19" ht="12.75">
      <c r="D374" s="20" t="s">
        <v>679</v>
      </c>
      <c r="E374" s="32"/>
      <c r="F374" s="32"/>
      <c r="G374" s="32"/>
      <c r="H374" s="32">
        <v>62</v>
      </c>
      <c r="I374" s="32">
        <v>528.793</v>
      </c>
      <c r="J374" s="32">
        <v>40880.04</v>
      </c>
      <c r="K374" s="32">
        <v>8</v>
      </c>
      <c r="L374" s="32">
        <v>146.415</v>
      </c>
      <c r="M374" s="32">
        <v>2486.87</v>
      </c>
      <c r="N374" s="32">
        <v>16</v>
      </c>
      <c r="O374" s="32">
        <v>135.222</v>
      </c>
      <c r="P374" s="32">
        <v>9394.21</v>
      </c>
      <c r="Q374" s="32">
        <v>86</v>
      </c>
      <c r="R374" s="32">
        <v>810.43</v>
      </c>
      <c r="S374" s="32">
        <v>52761.12</v>
      </c>
    </row>
    <row r="375" spans="4:19" ht="12.75">
      <c r="D375" s="20" t="s">
        <v>754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>
        <v>4</v>
      </c>
      <c r="O375" s="32">
        <v>32.394</v>
      </c>
      <c r="P375" s="32">
        <v>4536.29</v>
      </c>
      <c r="Q375" s="32">
        <v>4</v>
      </c>
      <c r="R375" s="32">
        <v>32.394</v>
      </c>
      <c r="S375" s="32">
        <v>4536.29</v>
      </c>
    </row>
    <row r="376" spans="4:19" ht="12.75">
      <c r="D376" s="20" t="s">
        <v>793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</row>
    <row r="377" spans="4:19" ht="12.75">
      <c r="D377" s="20" t="s">
        <v>680</v>
      </c>
      <c r="E377" s="32"/>
      <c r="F377" s="32"/>
      <c r="G377" s="32"/>
      <c r="H377" s="32">
        <v>187</v>
      </c>
      <c r="I377" s="32">
        <v>2592.193</v>
      </c>
      <c r="J377" s="32">
        <v>201890.68</v>
      </c>
      <c r="K377" s="32">
        <v>18</v>
      </c>
      <c r="L377" s="32">
        <v>364.084</v>
      </c>
      <c r="M377" s="32">
        <v>5007.54</v>
      </c>
      <c r="N377" s="32">
        <v>31</v>
      </c>
      <c r="O377" s="32">
        <v>518.117</v>
      </c>
      <c r="P377" s="32">
        <v>18644.33</v>
      </c>
      <c r="Q377" s="32">
        <v>236</v>
      </c>
      <c r="R377" s="32">
        <v>3474.394</v>
      </c>
      <c r="S377" s="32">
        <v>225542.55</v>
      </c>
    </row>
    <row r="378" spans="4:19" ht="12.75">
      <c r="D378" s="20" t="s">
        <v>306</v>
      </c>
      <c r="E378" s="32">
        <v>2199</v>
      </c>
      <c r="F378" s="32">
        <v>199509.807</v>
      </c>
      <c r="G378" s="32">
        <v>4747092.35</v>
      </c>
      <c r="H378" s="32">
        <v>1720</v>
      </c>
      <c r="I378" s="32">
        <v>153674.541</v>
      </c>
      <c r="J378" s="32">
        <v>3227564.1</v>
      </c>
      <c r="K378" s="32">
        <v>1916</v>
      </c>
      <c r="L378" s="32">
        <v>150407.417</v>
      </c>
      <c r="M378" s="32">
        <v>3330326.44</v>
      </c>
      <c r="N378" s="32">
        <v>599</v>
      </c>
      <c r="O378" s="32">
        <v>43624.072</v>
      </c>
      <c r="P378" s="32">
        <v>1068207.51</v>
      </c>
      <c r="Q378" s="32">
        <v>6434</v>
      </c>
      <c r="R378" s="32">
        <v>547215.837</v>
      </c>
      <c r="S378" s="32">
        <v>12373190.4</v>
      </c>
    </row>
    <row r="379" spans="4:19" ht="12.75">
      <c r="D379" s="20" t="s">
        <v>681</v>
      </c>
      <c r="E379" s="32">
        <v>346</v>
      </c>
      <c r="F379" s="32">
        <v>37722.347</v>
      </c>
      <c r="G379" s="32">
        <v>784802.71</v>
      </c>
      <c r="H379" s="32">
        <v>99</v>
      </c>
      <c r="I379" s="32">
        <v>10070.174</v>
      </c>
      <c r="J379" s="32">
        <v>174842.08</v>
      </c>
      <c r="K379" s="32"/>
      <c r="L379" s="32"/>
      <c r="M379" s="32"/>
      <c r="N379" s="32">
        <v>57</v>
      </c>
      <c r="O379" s="32">
        <v>970.484</v>
      </c>
      <c r="P379" s="32">
        <v>17529.94</v>
      </c>
      <c r="Q379" s="32">
        <v>502</v>
      </c>
      <c r="R379" s="32">
        <v>48763.005</v>
      </c>
      <c r="S379" s="32">
        <v>977174.73</v>
      </c>
    </row>
    <row r="380" spans="4:19" ht="12.75">
      <c r="D380" s="20" t="s">
        <v>682</v>
      </c>
      <c r="E380" s="32">
        <v>1853</v>
      </c>
      <c r="F380" s="32">
        <v>161787.46</v>
      </c>
      <c r="G380" s="32">
        <v>3962289.64</v>
      </c>
      <c r="H380" s="32">
        <v>1621</v>
      </c>
      <c r="I380" s="32">
        <v>143604.367</v>
      </c>
      <c r="J380" s="32">
        <v>3052722.02</v>
      </c>
      <c r="K380" s="32">
        <v>1916</v>
      </c>
      <c r="L380" s="32">
        <v>150407.417</v>
      </c>
      <c r="M380" s="32">
        <v>3330326.44</v>
      </c>
      <c r="N380" s="32">
        <v>542</v>
      </c>
      <c r="O380" s="32">
        <v>42653.588</v>
      </c>
      <c r="P380" s="32">
        <v>1050677.57</v>
      </c>
      <c r="Q380" s="32">
        <v>5932</v>
      </c>
      <c r="R380" s="32">
        <v>498452.832</v>
      </c>
      <c r="S380" s="32">
        <v>11396015.67</v>
      </c>
    </row>
    <row r="381" spans="4:19" ht="12.75">
      <c r="D381" s="20" t="s">
        <v>683</v>
      </c>
      <c r="E381" s="32">
        <v>1825</v>
      </c>
      <c r="F381" s="32">
        <v>159379.69</v>
      </c>
      <c r="G381" s="32">
        <v>3917136.46</v>
      </c>
      <c r="H381" s="32">
        <v>1065</v>
      </c>
      <c r="I381" s="32">
        <v>93089.106</v>
      </c>
      <c r="J381" s="32">
        <v>2261077.83</v>
      </c>
      <c r="K381" s="32">
        <v>1815</v>
      </c>
      <c r="L381" s="32">
        <v>146684.668</v>
      </c>
      <c r="M381" s="32">
        <v>3276092.67</v>
      </c>
      <c r="N381" s="32">
        <v>449</v>
      </c>
      <c r="O381" s="32">
        <v>36711.12</v>
      </c>
      <c r="P381" s="32">
        <v>922408.95</v>
      </c>
      <c r="Q381" s="32">
        <v>5154</v>
      </c>
      <c r="R381" s="32">
        <v>435864.584</v>
      </c>
      <c r="S381" s="32">
        <v>10376715.91</v>
      </c>
    </row>
    <row r="382" spans="4:19" ht="12.75">
      <c r="D382" s="20" t="s">
        <v>684</v>
      </c>
      <c r="E382" s="32">
        <v>1825</v>
      </c>
      <c r="F382" s="32">
        <v>159379.69</v>
      </c>
      <c r="G382" s="32">
        <v>3917136.46</v>
      </c>
      <c r="H382" s="32">
        <v>1059</v>
      </c>
      <c r="I382" s="32">
        <v>92970.423</v>
      </c>
      <c r="J382" s="32">
        <v>2257422.14</v>
      </c>
      <c r="K382" s="32">
        <v>1640</v>
      </c>
      <c r="L382" s="32">
        <v>142961.424</v>
      </c>
      <c r="M382" s="32">
        <v>3206397.62</v>
      </c>
      <c r="N382" s="32">
        <v>398</v>
      </c>
      <c r="O382" s="32">
        <v>35666.305</v>
      </c>
      <c r="P382" s="32">
        <v>900617.54</v>
      </c>
      <c r="Q382" s="32">
        <v>4922</v>
      </c>
      <c r="R382" s="32">
        <v>430977.842</v>
      </c>
      <c r="S382" s="32">
        <v>10281573.76</v>
      </c>
    </row>
    <row r="383" spans="4:19" ht="12.75">
      <c r="D383" s="20" t="s">
        <v>685</v>
      </c>
      <c r="E383" s="32"/>
      <c r="F383" s="32"/>
      <c r="G383" s="32"/>
      <c r="H383" s="32">
        <v>34</v>
      </c>
      <c r="I383" s="32">
        <v>946.728</v>
      </c>
      <c r="J383" s="32">
        <v>18644.69</v>
      </c>
      <c r="K383" s="32"/>
      <c r="L383" s="32"/>
      <c r="M383" s="32"/>
      <c r="N383" s="32">
        <v>0</v>
      </c>
      <c r="O383" s="32">
        <v>0</v>
      </c>
      <c r="P383" s="32">
        <v>0</v>
      </c>
      <c r="Q383" s="32">
        <v>34</v>
      </c>
      <c r="R383" s="32">
        <v>946.728</v>
      </c>
      <c r="S383" s="32">
        <v>18644.69</v>
      </c>
    </row>
    <row r="384" spans="4:19" ht="12.75">
      <c r="D384" s="20" t="s">
        <v>686</v>
      </c>
      <c r="E384" s="32">
        <v>1</v>
      </c>
      <c r="F384" s="32">
        <v>50.27</v>
      </c>
      <c r="G384" s="32">
        <v>1772.07</v>
      </c>
      <c r="H384" s="32">
        <v>39</v>
      </c>
      <c r="I384" s="32">
        <v>2849.197</v>
      </c>
      <c r="J384" s="32">
        <v>74063.32</v>
      </c>
      <c r="K384" s="32">
        <v>70</v>
      </c>
      <c r="L384" s="32">
        <v>1421.822</v>
      </c>
      <c r="M384" s="32">
        <v>21932.08</v>
      </c>
      <c r="N384" s="32">
        <v>31</v>
      </c>
      <c r="O384" s="32">
        <v>664.332</v>
      </c>
      <c r="P384" s="32">
        <v>28250.1</v>
      </c>
      <c r="Q384" s="32">
        <v>141</v>
      </c>
      <c r="R384" s="32">
        <v>4985.621</v>
      </c>
      <c r="S384" s="32">
        <v>126017.57</v>
      </c>
    </row>
    <row r="385" spans="4:19" ht="12.75">
      <c r="D385" s="20" t="s">
        <v>687</v>
      </c>
      <c r="E385" s="32"/>
      <c r="F385" s="32"/>
      <c r="G385" s="32"/>
      <c r="H385" s="32"/>
      <c r="I385" s="32"/>
      <c r="J385" s="32"/>
      <c r="K385" s="32">
        <v>5</v>
      </c>
      <c r="L385" s="32">
        <v>31.029</v>
      </c>
      <c r="M385" s="32">
        <v>1462.16</v>
      </c>
      <c r="N385" s="32">
        <v>5</v>
      </c>
      <c r="O385" s="32">
        <v>155.741</v>
      </c>
      <c r="P385" s="32">
        <v>2144.81</v>
      </c>
      <c r="Q385" s="32">
        <v>10</v>
      </c>
      <c r="R385" s="32">
        <v>186.77</v>
      </c>
      <c r="S385" s="32">
        <v>3606.97</v>
      </c>
    </row>
    <row r="386" spans="4:19" ht="12.75">
      <c r="D386" s="20" t="s">
        <v>688</v>
      </c>
      <c r="E386" s="32">
        <v>4</v>
      </c>
      <c r="F386" s="32">
        <v>43.596</v>
      </c>
      <c r="G386" s="32">
        <v>2145.63</v>
      </c>
      <c r="H386" s="32">
        <v>39</v>
      </c>
      <c r="I386" s="32">
        <v>468.388</v>
      </c>
      <c r="J386" s="32">
        <v>48351.8</v>
      </c>
      <c r="K386" s="32">
        <v>1</v>
      </c>
      <c r="L386" s="32">
        <v>20</v>
      </c>
      <c r="M386" s="32">
        <v>538.66</v>
      </c>
      <c r="N386" s="32">
        <v>21</v>
      </c>
      <c r="O386" s="32">
        <v>253.908</v>
      </c>
      <c r="P386" s="32">
        <v>15001.77</v>
      </c>
      <c r="Q386" s="32">
        <v>65</v>
      </c>
      <c r="R386" s="32">
        <v>785.892</v>
      </c>
      <c r="S386" s="32">
        <v>66037.86</v>
      </c>
    </row>
    <row r="387" spans="4:19" ht="12.75">
      <c r="D387" s="20" t="s">
        <v>689</v>
      </c>
      <c r="E387" s="32">
        <v>4</v>
      </c>
      <c r="F387" s="32">
        <v>43.596</v>
      </c>
      <c r="G387" s="32">
        <v>2145.63</v>
      </c>
      <c r="H387" s="32">
        <v>39</v>
      </c>
      <c r="I387" s="32">
        <v>468.388</v>
      </c>
      <c r="J387" s="32">
        <v>48351.8</v>
      </c>
      <c r="K387" s="32">
        <v>1</v>
      </c>
      <c r="L387" s="32">
        <v>20</v>
      </c>
      <c r="M387" s="32">
        <v>538.66</v>
      </c>
      <c r="N387" s="32">
        <v>21</v>
      </c>
      <c r="O387" s="32">
        <v>253.908</v>
      </c>
      <c r="P387" s="32">
        <v>15001.77</v>
      </c>
      <c r="Q387" s="32">
        <v>65</v>
      </c>
      <c r="R387" s="32">
        <v>785.892</v>
      </c>
      <c r="S387" s="32">
        <v>66037.86</v>
      </c>
    </row>
    <row r="388" spans="4:19" ht="12.75">
      <c r="D388" s="20" t="s">
        <v>794</v>
      </c>
      <c r="E388" s="32"/>
      <c r="F388" s="32"/>
      <c r="G388" s="32"/>
      <c r="H388" s="32">
        <v>1</v>
      </c>
      <c r="I388" s="32">
        <v>2.28</v>
      </c>
      <c r="J388" s="32">
        <v>607.23</v>
      </c>
      <c r="K388" s="32">
        <v>1</v>
      </c>
      <c r="L388" s="32">
        <v>20</v>
      </c>
      <c r="M388" s="32">
        <v>538.66</v>
      </c>
      <c r="N388" s="32">
        <v>7</v>
      </c>
      <c r="O388" s="32">
        <v>74.382</v>
      </c>
      <c r="P388" s="32">
        <v>5108.67</v>
      </c>
      <c r="Q388" s="32">
        <v>9</v>
      </c>
      <c r="R388" s="32">
        <v>96.662</v>
      </c>
      <c r="S388" s="32">
        <v>6254.56</v>
      </c>
    </row>
    <row r="389" spans="4:19" ht="12.75">
      <c r="D389" s="20" t="s">
        <v>690</v>
      </c>
      <c r="E389" s="32"/>
      <c r="F389" s="32"/>
      <c r="G389" s="32"/>
      <c r="H389" s="32">
        <v>20</v>
      </c>
      <c r="I389" s="32">
        <v>206.165</v>
      </c>
      <c r="J389" s="32">
        <v>28360.78</v>
      </c>
      <c r="K389" s="32"/>
      <c r="L389" s="32"/>
      <c r="M389" s="32"/>
      <c r="N389" s="32">
        <v>5</v>
      </c>
      <c r="O389" s="32">
        <v>102.55</v>
      </c>
      <c r="P389" s="32">
        <v>2139.12</v>
      </c>
      <c r="Q389" s="32">
        <v>25</v>
      </c>
      <c r="R389" s="32">
        <v>308.715</v>
      </c>
      <c r="S389" s="32">
        <v>30499.9</v>
      </c>
    </row>
    <row r="390" spans="4:19" ht="12.75">
      <c r="D390" s="20" t="s">
        <v>691</v>
      </c>
      <c r="E390" s="32">
        <v>2</v>
      </c>
      <c r="F390" s="32">
        <v>31.683</v>
      </c>
      <c r="G390" s="32">
        <v>1071.15</v>
      </c>
      <c r="H390" s="32">
        <v>18</v>
      </c>
      <c r="I390" s="32">
        <v>259.943</v>
      </c>
      <c r="J390" s="32">
        <v>19383.79</v>
      </c>
      <c r="K390" s="32"/>
      <c r="L390" s="32"/>
      <c r="M390" s="32"/>
      <c r="N390" s="32">
        <v>7</v>
      </c>
      <c r="O390" s="32">
        <v>124.752</v>
      </c>
      <c r="P390" s="32">
        <v>4741.65</v>
      </c>
      <c r="Q390" s="32">
        <v>27</v>
      </c>
      <c r="R390" s="32">
        <v>416.378</v>
      </c>
      <c r="S390" s="32">
        <v>25196.59</v>
      </c>
    </row>
    <row r="391" spans="4:19" ht="12.75">
      <c r="D391" s="20" t="s">
        <v>692</v>
      </c>
      <c r="E391" s="32">
        <v>3219</v>
      </c>
      <c r="F391" s="32">
        <v>148.536</v>
      </c>
      <c r="G391" s="32">
        <v>494301.08</v>
      </c>
      <c r="H391" s="32">
        <v>5792</v>
      </c>
      <c r="I391" s="32">
        <v>756.21</v>
      </c>
      <c r="J391" s="32">
        <v>1515545.41</v>
      </c>
      <c r="K391" s="32">
        <v>1343</v>
      </c>
      <c r="L391" s="32">
        <v>28.525</v>
      </c>
      <c r="M391" s="32">
        <f>100375.54+215.23</f>
        <v>100590.76999999999</v>
      </c>
      <c r="N391" s="32">
        <v>105</v>
      </c>
      <c r="O391" s="32">
        <f>14.442+18.925</f>
        <v>33.367000000000004</v>
      </c>
      <c r="P391" s="32">
        <f>23095.11+2485.68</f>
        <v>25580.79</v>
      </c>
      <c r="Q391" s="32">
        <v>10459</v>
      </c>
      <c r="R391" s="32">
        <f>947.713+18.925</f>
        <v>966.6379999999999</v>
      </c>
      <c r="S391" s="32">
        <f>2133317.14+215.23+2485.68</f>
        <v>2136018.0500000003</v>
      </c>
    </row>
    <row r="392" spans="4:19" ht="12.75">
      <c r="D392" s="20" t="s">
        <v>755</v>
      </c>
      <c r="E392" s="32"/>
      <c r="F392" s="32"/>
      <c r="G392" s="32"/>
      <c r="H392" s="32">
        <v>1</v>
      </c>
      <c r="I392" s="32">
        <v>4.399</v>
      </c>
      <c r="J392" s="32">
        <v>1247.91</v>
      </c>
      <c r="K392" s="32">
        <v>0</v>
      </c>
      <c r="L392" s="32">
        <v>0</v>
      </c>
      <c r="M392" s="32">
        <v>0</v>
      </c>
      <c r="N392" s="32">
        <v>19</v>
      </c>
      <c r="O392" s="32">
        <v>0</v>
      </c>
      <c r="P392" s="32">
        <v>0</v>
      </c>
      <c r="Q392" s="32">
        <v>20</v>
      </c>
      <c r="R392" s="32">
        <f>-14.526+18.925</f>
        <v>4.399000000000001</v>
      </c>
      <c r="S392" s="32">
        <f>-1453+215.23+2485.68</f>
        <v>1247.9099999999999</v>
      </c>
    </row>
    <row r="393" spans="4:19" ht="12.75">
      <c r="D393" s="20" t="s">
        <v>693</v>
      </c>
      <c r="E393" s="32">
        <v>3219</v>
      </c>
      <c r="F393" s="32">
        <v>148.536</v>
      </c>
      <c r="G393" s="32">
        <v>494301.08</v>
      </c>
      <c r="H393" s="32">
        <v>5750</v>
      </c>
      <c r="I393" s="32">
        <v>8.597</v>
      </c>
      <c r="J393" s="32">
        <v>1477084.87</v>
      </c>
      <c r="K393" s="32">
        <v>1341</v>
      </c>
      <c r="L393" s="32">
        <v>10.173</v>
      </c>
      <c r="M393" s="32">
        <v>98825.96</v>
      </c>
      <c r="N393" s="32">
        <v>84</v>
      </c>
      <c r="O393" s="32">
        <v>18.367</v>
      </c>
      <c r="P393" s="32">
        <v>23300.49</v>
      </c>
      <c r="Q393" s="32">
        <v>10394</v>
      </c>
      <c r="R393" s="32">
        <v>185.673</v>
      </c>
      <c r="S393" s="32">
        <v>2093512.4</v>
      </c>
    </row>
    <row r="394" spans="4:19" ht="12.75">
      <c r="D394" s="20" t="s">
        <v>694</v>
      </c>
      <c r="E394" s="32"/>
      <c r="F394" s="32"/>
      <c r="G394" s="32"/>
      <c r="H394" s="32">
        <v>41</v>
      </c>
      <c r="I394" s="32">
        <v>743.214</v>
      </c>
      <c r="J394" s="32">
        <v>37212.63</v>
      </c>
      <c r="K394" s="32">
        <v>2</v>
      </c>
      <c r="L394" s="32">
        <v>18.352</v>
      </c>
      <c r="M394" s="32">
        <v>1764.81</v>
      </c>
      <c r="N394" s="32">
        <v>2</v>
      </c>
      <c r="O394" s="32">
        <v>15</v>
      </c>
      <c r="P394" s="32">
        <v>2280.3</v>
      </c>
      <c r="Q394" s="32">
        <v>45</v>
      </c>
      <c r="R394" s="32">
        <v>776.566</v>
      </c>
      <c r="S394" s="32">
        <v>41257.74</v>
      </c>
    </row>
    <row r="395" spans="4:19" ht="12.75">
      <c r="D395" s="20" t="s">
        <v>695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</row>
    <row r="396" spans="4:19" ht="12.75">
      <c r="D396" s="20" t="s">
        <v>696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</row>
    <row r="397" spans="4:19" ht="12.75">
      <c r="D397" s="20" t="s">
        <v>697</v>
      </c>
      <c r="E397" s="32">
        <v>2695</v>
      </c>
      <c r="F397" s="32">
        <v>37678.653</v>
      </c>
      <c r="G397" s="32">
        <v>1396434.19</v>
      </c>
      <c r="H397" s="32">
        <v>20492</v>
      </c>
      <c r="I397" s="32">
        <v>348621.933</v>
      </c>
      <c r="J397" s="32">
        <v>7025567.46</v>
      </c>
      <c r="K397" s="32">
        <v>25564</v>
      </c>
      <c r="L397" s="32">
        <v>369229.759</v>
      </c>
      <c r="M397" s="32">
        <v>9317806.92</v>
      </c>
      <c r="N397" s="32">
        <v>1734</v>
      </c>
      <c r="O397" s="32">
        <v>36297.738</v>
      </c>
      <c r="P397" s="32">
        <v>538579.15</v>
      </c>
      <c r="Q397" s="32">
        <v>50485</v>
      </c>
      <c r="R397" s="32">
        <v>791828.083</v>
      </c>
      <c r="S397" s="32">
        <v>18278387.72</v>
      </c>
    </row>
    <row r="398" spans="4:19" ht="12.75">
      <c r="D398" s="20" t="s">
        <v>698</v>
      </c>
      <c r="E398" s="32">
        <v>2695</v>
      </c>
      <c r="F398" s="32">
        <v>37678.653</v>
      </c>
      <c r="G398" s="32">
        <v>1396434.19</v>
      </c>
      <c r="H398" s="32">
        <v>20466</v>
      </c>
      <c r="I398" s="32">
        <v>348284.416</v>
      </c>
      <c r="J398" s="32">
        <v>6995244.03</v>
      </c>
      <c r="K398" s="32">
        <v>25564</v>
      </c>
      <c r="L398" s="32">
        <v>369229.759</v>
      </c>
      <c r="M398" s="32">
        <v>9317806.92</v>
      </c>
      <c r="N398" s="32">
        <v>1675</v>
      </c>
      <c r="O398" s="32">
        <v>35610.957</v>
      </c>
      <c r="P398" s="32">
        <v>484005.32</v>
      </c>
      <c r="Q398" s="32">
        <v>50400</v>
      </c>
      <c r="R398" s="32">
        <v>790803.785</v>
      </c>
      <c r="S398" s="32">
        <v>18193490.46</v>
      </c>
    </row>
    <row r="399" spans="4:19" ht="12.75">
      <c r="D399" s="20" t="s">
        <v>699</v>
      </c>
      <c r="E399" s="32"/>
      <c r="F399" s="32"/>
      <c r="G399" s="32"/>
      <c r="H399" s="32">
        <v>26</v>
      </c>
      <c r="I399" s="32">
        <v>337.517</v>
      </c>
      <c r="J399" s="32">
        <v>30323.43</v>
      </c>
      <c r="K399" s="32"/>
      <c r="L399" s="32"/>
      <c r="M399" s="32"/>
      <c r="N399" s="32">
        <v>59</v>
      </c>
      <c r="O399" s="32">
        <v>686.781</v>
      </c>
      <c r="P399" s="32">
        <v>54573.83</v>
      </c>
      <c r="Q399" s="32">
        <v>85</v>
      </c>
      <c r="R399" s="32">
        <v>1024.298</v>
      </c>
      <c r="S399" s="32">
        <v>84897.26</v>
      </c>
    </row>
    <row r="400" spans="4:19" ht="12.75">
      <c r="D400" s="20" t="s">
        <v>700</v>
      </c>
      <c r="E400" s="32">
        <v>33348</v>
      </c>
      <c r="F400" s="32">
        <v>2650838.05</v>
      </c>
      <c r="G400" s="32">
        <v>70398877.32</v>
      </c>
      <c r="H400" s="32">
        <v>104600</v>
      </c>
      <c r="I400" s="32">
        <v>7222685.477</v>
      </c>
      <c r="J400" s="32">
        <v>163484590.68</v>
      </c>
      <c r="K400" s="32">
        <v>88349</v>
      </c>
      <c r="L400" s="32">
        <v>5755982.189</v>
      </c>
      <c r="M400" s="32">
        <v>102202058.03</v>
      </c>
      <c r="N400" s="32">
        <v>72377</v>
      </c>
      <c r="O400" s="32">
        <v>5199234.987</v>
      </c>
      <c r="P400" s="32">
        <v>119969343.94</v>
      </c>
      <c r="Q400" s="32">
        <v>298674</v>
      </c>
      <c r="R400" s="32">
        <v>20828740.703</v>
      </c>
      <c r="S400" s="32">
        <v>456054869.97</v>
      </c>
    </row>
    <row r="401" spans="4:19" ht="12.75">
      <c r="D401" s="20" t="s">
        <v>701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</row>
    <row r="402" spans="4:19" ht="12.75">
      <c r="D402" s="20" t="s">
        <v>702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</row>
    <row r="403" spans="4:19" ht="12.75">
      <c r="D403" s="20" t="s">
        <v>360</v>
      </c>
      <c r="E403" s="32">
        <v>33359</v>
      </c>
      <c r="F403" s="32">
        <v>2650977.2279999997</v>
      </c>
      <c r="G403" s="32">
        <v>70452769.05</v>
      </c>
      <c r="H403" s="32">
        <v>104601</v>
      </c>
      <c r="I403" s="32">
        <v>7222864.665</v>
      </c>
      <c r="J403" s="32">
        <v>163485294.68</v>
      </c>
      <c r="K403" s="32">
        <v>88413</v>
      </c>
      <c r="L403" s="32">
        <v>5761985.089000001</v>
      </c>
      <c r="M403" s="32">
        <v>102236469.31</v>
      </c>
      <c r="N403" s="32">
        <v>72379</v>
      </c>
      <c r="O403" s="32">
        <v>5199300.665999999</v>
      </c>
      <c r="P403" s="32">
        <v>119974080.78999999</v>
      </c>
      <c r="Q403" s="32">
        <v>298752</v>
      </c>
      <c r="R403" s="32">
        <v>20835127.648000002</v>
      </c>
      <c r="S403" s="32">
        <v>456148613.83000004</v>
      </c>
    </row>
    <row r="404" spans="4:19" ht="12.75">
      <c r="D404" s="33" t="s">
        <v>802</v>
      </c>
      <c r="E404" s="32">
        <v>10</v>
      </c>
      <c r="F404" s="32">
        <v>1003.475</v>
      </c>
      <c r="G404" s="32">
        <v>41580.16</v>
      </c>
      <c r="H404" s="32">
        <v>1298</v>
      </c>
      <c r="I404" s="32">
        <v>132022.51700000002</v>
      </c>
      <c r="J404" s="32">
        <v>1865120.1400000001</v>
      </c>
      <c r="K404" s="32">
        <v>0</v>
      </c>
      <c r="L404" s="32">
        <v>0</v>
      </c>
      <c r="M404" s="32">
        <v>0</v>
      </c>
      <c r="N404" s="32">
        <v>972</v>
      </c>
      <c r="O404" s="32">
        <v>25100.493000000002</v>
      </c>
      <c r="P404" s="32">
        <v>285846.93</v>
      </c>
      <c r="Q404" s="32">
        <v>2280</v>
      </c>
      <c r="R404" s="32">
        <v>158126.485</v>
      </c>
      <c r="S404" s="32">
        <v>2192547.23</v>
      </c>
    </row>
    <row r="405" spans="4:19" ht="12.75">
      <c r="D405" s="33" t="s">
        <v>803</v>
      </c>
      <c r="E405" s="32">
        <v>0</v>
      </c>
      <c r="F405" s="32">
        <v>0</v>
      </c>
      <c r="G405" s="32">
        <v>0</v>
      </c>
      <c r="H405" s="32">
        <v>5</v>
      </c>
      <c r="I405" s="32">
        <v>108.347</v>
      </c>
      <c r="J405" s="32">
        <v>2706.5699999999997</v>
      </c>
      <c r="K405" s="32">
        <v>0</v>
      </c>
      <c r="L405" s="32">
        <v>0</v>
      </c>
      <c r="M405" s="32">
        <v>0</v>
      </c>
      <c r="N405" s="32">
        <v>2</v>
      </c>
      <c r="O405" s="32">
        <v>42.859</v>
      </c>
      <c r="P405" s="32">
        <v>2340.18</v>
      </c>
      <c r="Q405" s="32">
        <v>7</v>
      </c>
      <c r="R405" s="32">
        <v>151.206</v>
      </c>
      <c r="S405" s="32">
        <v>5046.75</v>
      </c>
    </row>
    <row r="406" spans="4:19" ht="12.75">
      <c r="D406" s="34" t="s">
        <v>804</v>
      </c>
      <c r="E406" s="32">
        <v>33369</v>
      </c>
      <c r="F406" s="32">
        <v>2651980.7029999997</v>
      </c>
      <c r="G406" s="32">
        <v>70494349.21</v>
      </c>
      <c r="H406" s="32">
        <v>105904</v>
      </c>
      <c r="I406" s="32">
        <v>7354995.529</v>
      </c>
      <c r="J406" s="32">
        <v>165353121.39</v>
      </c>
      <c r="K406" s="32">
        <v>88413</v>
      </c>
      <c r="L406" s="32">
        <v>5761985.089000001</v>
      </c>
      <c r="M406" s="32">
        <v>102236469.31</v>
      </c>
      <c r="N406" s="32">
        <v>73353</v>
      </c>
      <c r="O406" s="32">
        <v>5224444.017999999</v>
      </c>
      <c r="P406" s="32">
        <v>120262267.9</v>
      </c>
      <c r="Q406" s="32">
        <v>301039</v>
      </c>
      <c r="R406" s="32">
        <v>20993405.339</v>
      </c>
      <c r="S406" s="32">
        <v>458346207.81000006</v>
      </c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orientation="landscape" scale="66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PageLayoutView="0" workbookViewId="0" topLeftCell="A1">
      <pane ySplit="2" topLeftCell="A3" activePane="bottomLeft" state="frozen"/>
      <selection pane="topLeft" activeCell="E10" sqref="E10"/>
      <selection pane="bottomLeft" activeCell="A3" sqref="A3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29"/>
    </row>
    <row r="5" spans="1:5" ht="18.75">
      <c r="A5" s="3"/>
      <c r="B5" s="3"/>
      <c r="C5" s="4"/>
      <c r="D5" s="3"/>
      <c r="E5" s="17" t="str">
        <f>QCS!M5</f>
        <v>SOO Line Corporation</v>
      </c>
    </row>
    <row r="6" spans="1:7" ht="17.25">
      <c r="A6" s="10" t="str">
        <f>QCS!D6</f>
        <v>Quarterly Report of Freight Commodity Statistics (QCS)</v>
      </c>
      <c r="B6" s="12"/>
      <c r="C6" s="4"/>
      <c r="D6" s="3"/>
      <c r="G6" s="18" t="str">
        <f>QCS!S6</f>
        <v>Form QCS</v>
      </c>
    </row>
    <row r="7" spans="1:7" ht="17.25">
      <c r="A7" s="11" t="str">
        <f>QCS!D7</f>
        <v>Actual Date Range: October 2013..December 2013</v>
      </c>
      <c r="B7" s="3"/>
      <c r="C7" s="4"/>
      <c r="D7" s="3"/>
      <c r="E7" s="3"/>
      <c r="G7" s="18" t="str">
        <f>QCS!S7</f>
        <v>Miles of Road Operated - 6423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27" t="s">
        <v>706</v>
      </c>
      <c r="D10" s="21" t="s">
        <v>725</v>
      </c>
      <c r="E10" s="27" t="str">
        <f>"FOR "&amp;QCS!B5</f>
        <v>FOR October 2013..December 2013</v>
      </c>
    </row>
    <row r="11" spans="4:5" ht="12.75">
      <c r="D11" t="s">
        <v>718</v>
      </c>
      <c r="E11" s="23" t="s">
        <v>718</v>
      </c>
    </row>
    <row r="12" spans="4:5" ht="12.75">
      <c r="D12" t="s">
        <v>726</v>
      </c>
      <c r="E12" s="23" t="s">
        <v>726</v>
      </c>
    </row>
    <row r="13" spans="4:5" ht="12.75">
      <c r="D13" t="s">
        <v>727</v>
      </c>
      <c r="E13" s="23" t="s">
        <v>727</v>
      </c>
    </row>
    <row r="14" spans="2:5" ht="12.75">
      <c r="B14" t="s">
        <v>707</v>
      </c>
      <c r="D14" t="s">
        <v>718</v>
      </c>
      <c r="E14" s="23" t="s">
        <v>718</v>
      </c>
    </row>
    <row r="15" spans="2:5" ht="12.75">
      <c r="B15" t="s">
        <v>708</v>
      </c>
      <c r="D15" t="s">
        <v>728</v>
      </c>
      <c r="E15" s="24" t="s">
        <v>795</v>
      </c>
    </row>
    <row r="16" ht="12.75">
      <c r="E16" s="23"/>
    </row>
    <row r="17" ht="13.5" thickBot="1">
      <c r="E17" s="23"/>
    </row>
    <row r="18" spans="4:5" ht="13.5" thickBot="1">
      <c r="D18" s="21" t="s">
        <v>729</v>
      </c>
      <c r="E18" s="27" t="s">
        <v>729</v>
      </c>
    </row>
    <row r="19" spans="2:5" ht="12.75">
      <c r="B19" t="s">
        <v>709</v>
      </c>
      <c r="D19" t="s">
        <v>718</v>
      </c>
      <c r="E19" s="23" t="s">
        <v>718</v>
      </c>
    </row>
    <row r="20" spans="2:5" ht="12.75">
      <c r="B20" t="s">
        <v>710</v>
      </c>
      <c r="D20" t="s">
        <v>730</v>
      </c>
      <c r="E20" s="23" t="s">
        <v>796</v>
      </c>
    </row>
    <row r="21" spans="2:5" ht="12.75">
      <c r="B21" t="s">
        <v>711</v>
      </c>
      <c r="D21" t="s">
        <v>718</v>
      </c>
      <c r="E21" s="23" t="s">
        <v>718</v>
      </c>
    </row>
    <row r="22" spans="2:5" ht="12.75">
      <c r="B22" t="s">
        <v>712</v>
      </c>
      <c r="D22" t="s">
        <v>736</v>
      </c>
      <c r="E22" s="23" t="s">
        <v>797</v>
      </c>
    </row>
    <row r="23" spans="4:5" ht="12.75">
      <c r="D23" t="s">
        <v>732</v>
      </c>
      <c r="E23" s="23" t="s">
        <v>732</v>
      </c>
    </row>
    <row r="24" spans="4:5" ht="12.75">
      <c r="D24" t="s">
        <v>733</v>
      </c>
      <c r="E24" s="23" t="s">
        <v>733</v>
      </c>
    </row>
    <row r="25" spans="4:5" ht="12.75">
      <c r="D25" t="s">
        <v>734</v>
      </c>
      <c r="E25" s="23" t="s">
        <v>734</v>
      </c>
    </row>
    <row r="26" spans="4:5" ht="12.75">
      <c r="D26" t="s">
        <v>735</v>
      </c>
      <c r="E26" s="23" t="s">
        <v>735</v>
      </c>
    </row>
    <row r="27" spans="2:5" ht="12.75">
      <c r="B27" t="s">
        <v>713</v>
      </c>
      <c r="D27" t="s">
        <v>731</v>
      </c>
      <c r="E27" s="23" t="s">
        <v>731</v>
      </c>
    </row>
    <row r="28" spans="2:5" ht="12.75">
      <c r="B28" t="s">
        <v>714</v>
      </c>
      <c r="D28" t="s">
        <v>718</v>
      </c>
      <c r="E28" s="23" t="s">
        <v>718</v>
      </c>
    </row>
    <row r="29" spans="4:5" ht="21.75" customHeight="1">
      <c r="D29" s="22" t="s">
        <v>737</v>
      </c>
      <c r="E29" s="25" t="s">
        <v>738</v>
      </c>
    </row>
    <row r="30" spans="2:5" ht="21.75" customHeight="1" thickBot="1">
      <c r="B30" s="28"/>
      <c r="D30" t="s">
        <v>718</v>
      </c>
      <c r="E30" s="25" t="s">
        <v>799</v>
      </c>
    </row>
    <row r="31" spans="4:5" ht="21.75" customHeight="1">
      <c r="D31" t="s">
        <v>719</v>
      </c>
      <c r="E31" s="25" t="s">
        <v>800</v>
      </c>
    </row>
    <row r="32" spans="2:5" ht="21.75" customHeight="1">
      <c r="B32" t="s">
        <v>715</v>
      </c>
      <c r="D32" t="s">
        <v>720</v>
      </c>
      <c r="E32" s="25" t="s">
        <v>801</v>
      </c>
    </row>
    <row r="33" spans="2:5" ht="12.75">
      <c r="B33" t="s">
        <v>716</v>
      </c>
      <c r="D33" t="s">
        <v>721</v>
      </c>
      <c r="E33" s="23" t="s">
        <v>739</v>
      </c>
    </row>
    <row r="34" spans="2:5" ht="12.75">
      <c r="B34" t="s">
        <v>717</v>
      </c>
      <c r="D34" t="s">
        <v>722</v>
      </c>
      <c r="E34" s="25" t="s">
        <v>798</v>
      </c>
    </row>
    <row r="35" spans="4:5" ht="12.75">
      <c r="D35" t="s">
        <v>723</v>
      </c>
      <c r="E35" s="23"/>
    </row>
    <row r="36" spans="4:5" ht="13.5" thickBot="1">
      <c r="D36" t="s">
        <v>724</v>
      </c>
      <c r="E36" s="26"/>
    </row>
  </sheetData>
  <sheetProtection/>
  <printOptions/>
  <pageMargins left="0.43" right="0.17" top="0.26" bottom="0.48" header="0.18" footer="0.16"/>
  <pageSetup fitToHeight="200" fitToWidth="1" horizontalDpi="600" verticalDpi="600" orientation="landscape" scale="63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Robert Tiranardi</cp:lastModifiedBy>
  <cp:lastPrinted>2014-01-21T18:01:42Z</cp:lastPrinted>
  <dcterms:created xsi:type="dcterms:W3CDTF">2009-10-27T21:38:21Z</dcterms:created>
  <dcterms:modified xsi:type="dcterms:W3CDTF">2014-01-21T18:11:24Z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(QCS).xls</vt:lpwstr>
  </property>
  <property fmtid="{D5CDD505-2E9C-101B-9397-08002B2CF9AE}" pid="3" name="BExAnalyzer_Activesheet">
    <vt:lpwstr>QCS</vt:lpwstr>
  </property>
</Properties>
</file>